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8_{8C30AC76-4D3B-4A50-893E-A0BAF80C4D7D}" xr6:coauthVersionLast="47" xr6:coauthVersionMax="47" xr10:uidLastSave="{00000000-0000-0000-0000-000000000000}"/>
  <bookViews>
    <workbookView xWindow="-120" yWindow="-120" windowWidth="24240" windowHeight="13140" tabRatio="906" firstSheet="1" activeTab="4" xr2:uid="{00000000-000D-0000-FFFF-FFFF00000000}"/>
  </bookViews>
  <sheets>
    <sheet name="โปรแกรมคำนวณค่ารถ" sheetId="12" r:id="rId1"/>
    <sheet name="รายละเอียด" sheetId="13" r:id="rId2"/>
    <sheet name="คำอธิบาย" sheetId="14" r:id="rId3"/>
    <sheet name="(1)กรอกข้อมูล" sheetId="6" r:id="rId4"/>
    <sheet name="(2)คำนวณเบี้ยเลี้ยง" sheetId="11" r:id="rId5"/>
    <sheet name="ส่วนที่ 1" sheetId="1" r:id="rId6"/>
    <sheet name="หน้า 2" sheetId="2" r:id="rId7"/>
    <sheet name="ส่วน2(หมู่คณะ)" sheetId="10" r:id="rId8"/>
    <sheet name="บก 111(ค่าพาหนะ+เบี้ยเลี้ยง)" sheetId="3" r:id="rId9"/>
    <sheet name="ติดกากตั๋ว" sheetId="8" r:id="rId10"/>
  </sheets>
  <calcPr calcId="191029"/>
</workbook>
</file>

<file path=xl/calcChain.xml><?xml version="1.0" encoding="utf-8"?>
<calcChain xmlns="http://schemas.openxmlformats.org/spreadsheetml/2006/main">
  <c r="B27" i="3" l="1"/>
  <c r="B26" i="3"/>
  <c r="B7" i="10"/>
  <c r="D1" i="11"/>
  <c r="G19" i="1" l="1"/>
  <c r="G21" i="1"/>
  <c r="G20" i="1"/>
  <c r="J14" i="6" l="1"/>
  <c r="I14" i="6"/>
  <c r="K11" i="6"/>
  <c r="L11" i="6"/>
  <c r="I11" i="6"/>
  <c r="J11" i="6"/>
  <c r="D117" i="6"/>
  <c r="D77" i="6"/>
  <c r="D40" i="6"/>
  <c r="D39" i="6"/>
  <c r="D38" i="6"/>
  <c r="D37" i="6"/>
  <c r="D57" i="13" l="1"/>
  <c r="J22" i="6" l="1"/>
  <c r="I22" i="6"/>
  <c r="L22" i="6"/>
  <c r="K21" i="6"/>
  <c r="I21" i="6"/>
  <c r="L21" i="6"/>
  <c r="J21" i="6"/>
  <c r="K20" i="6"/>
  <c r="L20" i="6"/>
  <c r="I20" i="6"/>
  <c r="J20" i="6"/>
  <c r="K19" i="6"/>
  <c r="I19" i="6"/>
  <c r="L19" i="6"/>
  <c r="J19" i="6"/>
  <c r="L18" i="6"/>
  <c r="K18" i="6"/>
  <c r="I18" i="6"/>
  <c r="J18" i="6"/>
  <c r="L17" i="6"/>
  <c r="J17" i="6"/>
  <c r="K17" i="6"/>
  <c r="I17" i="6"/>
  <c r="L16" i="6"/>
  <c r="J16" i="6"/>
  <c r="K16" i="6"/>
  <c r="I16" i="6"/>
  <c r="L15" i="6"/>
  <c r="J15" i="6"/>
  <c r="K15" i="6"/>
  <c r="I15" i="6"/>
  <c r="L14" i="6"/>
  <c r="K14" i="6"/>
  <c r="D156" i="3"/>
  <c r="D154" i="3"/>
  <c r="F387" i="3"/>
  <c r="D387" i="3"/>
  <c r="F386" i="3"/>
  <c r="D386" i="3"/>
  <c r="F348" i="3"/>
  <c r="F347" i="3"/>
  <c r="D348" i="3"/>
  <c r="D347" i="3"/>
  <c r="F309" i="3"/>
  <c r="D309" i="3"/>
  <c r="F308" i="3"/>
  <c r="D308" i="3"/>
  <c r="F270" i="3"/>
  <c r="D270" i="3"/>
  <c r="F269" i="3"/>
  <c r="D269" i="3"/>
  <c r="D234" i="3"/>
  <c r="F231" i="3"/>
  <c r="D231" i="3"/>
  <c r="F230" i="3"/>
  <c r="D230" i="3"/>
  <c r="F192" i="3"/>
  <c r="F191" i="3"/>
  <c r="D192" i="3"/>
  <c r="D191" i="3"/>
  <c r="F153" i="3"/>
  <c r="F152" i="3"/>
  <c r="D153" i="3"/>
  <c r="D152" i="3"/>
  <c r="D35" i="3"/>
  <c r="C348" i="11"/>
  <c r="D388" i="3" s="1"/>
  <c r="C347" i="11"/>
  <c r="D389" i="3" s="1"/>
  <c r="C346" i="11"/>
  <c r="C313" i="11"/>
  <c r="D349" i="3" s="1"/>
  <c r="C312" i="11"/>
  <c r="D350" i="3" s="1"/>
  <c r="C311" i="11"/>
  <c r="C277" i="11"/>
  <c r="D310" i="3" s="1"/>
  <c r="C276" i="11"/>
  <c r="D311" i="3" s="1"/>
  <c r="C275" i="11"/>
  <c r="D312" i="3" s="1"/>
  <c r="C241" i="11"/>
  <c r="D271" i="3" s="1"/>
  <c r="C240" i="11"/>
  <c r="D272" i="3" s="1"/>
  <c r="C239" i="11"/>
  <c r="D273" i="3" s="1"/>
  <c r="C206" i="11"/>
  <c r="D232" i="3" s="1"/>
  <c r="C205" i="11"/>
  <c r="D233" i="3" s="1"/>
  <c r="C204" i="11"/>
  <c r="C171" i="11"/>
  <c r="D193" i="3" s="1"/>
  <c r="C170" i="11"/>
  <c r="D194" i="3" s="1"/>
  <c r="C169" i="11"/>
  <c r="D195" i="3" s="1"/>
  <c r="C136" i="11"/>
  <c r="C135" i="11"/>
  <c r="D155" i="3" s="1"/>
  <c r="C134" i="11"/>
  <c r="C101" i="11"/>
  <c r="D115" i="3" s="1"/>
  <c r="C100" i="11"/>
  <c r="D116" i="3" s="1"/>
  <c r="C99" i="11"/>
  <c r="D117" i="3" s="1"/>
  <c r="C66" i="11"/>
  <c r="D76" i="3" s="1"/>
  <c r="C65" i="11"/>
  <c r="D77" i="3" s="1"/>
  <c r="C64" i="11"/>
  <c r="F114" i="3"/>
  <c r="F113" i="3"/>
  <c r="D114" i="3"/>
  <c r="D113" i="3"/>
  <c r="D75" i="3"/>
  <c r="F75" i="3"/>
  <c r="F74" i="3"/>
  <c r="D74" i="3"/>
  <c r="M389" i="3"/>
  <c r="M390" i="3" s="1"/>
  <c r="M388" i="3"/>
  <c r="M387" i="3"/>
  <c r="M350" i="3"/>
  <c r="M349" i="3"/>
  <c r="M351" i="3" s="1"/>
  <c r="M348" i="3"/>
  <c r="M311" i="3"/>
  <c r="M312" i="3" s="1"/>
  <c r="M310" i="3"/>
  <c r="M309" i="3"/>
  <c r="M272" i="3"/>
  <c r="M271" i="3"/>
  <c r="M270" i="3"/>
  <c r="M233" i="3"/>
  <c r="M234" i="3" s="1"/>
  <c r="M232" i="3"/>
  <c r="M231" i="3"/>
  <c r="M194" i="3"/>
  <c r="M193" i="3"/>
  <c r="M192" i="3"/>
  <c r="M155" i="3"/>
  <c r="M154" i="3"/>
  <c r="M153" i="3"/>
  <c r="M156" i="3" s="1"/>
  <c r="M116" i="3"/>
  <c r="M115" i="3"/>
  <c r="M114" i="3"/>
  <c r="M77" i="3"/>
  <c r="M78" i="3" s="1"/>
  <c r="M76" i="3"/>
  <c r="M75" i="3"/>
  <c r="F35" i="3"/>
  <c r="F34" i="3"/>
  <c r="D34" i="3"/>
  <c r="D316" i="11"/>
  <c r="D280" i="11"/>
  <c r="D244" i="11"/>
  <c r="D209" i="11"/>
  <c r="D174" i="11"/>
  <c r="D139" i="11"/>
  <c r="D104" i="11"/>
  <c r="D69" i="11"/>
  <c r="D37" i="11"/>
  <c r="D323" i="11"/>
  <c r="C323" i="11"/>
  <c r="C324" i="11" s="1"/>
  <c r="B323" i="11"/>
  <c r="B324" i="11" s="1"/>
  <c r="C321" i="11"/>
  <c r="B321" i="11"/>
  <c r="D287" i="11"/>
  <c r="C287" i="11"/>
  <c r="C288" i="11" s="1"/>
  <c r="B287" i="11"/>
  <c r="B288" i="11" s="1"/>
  <c r="C285" i="11"/>
  <c r="B285" i="11"/>
  <c r="D251" i="11"/>
  <c r="C251" i="11"/>
  <c r="C252" i="11" s="1"/>
  <c r="B251" i="11"/>
  <c r="B252" i="11" s="1"/>
  <c r="C249" i="11"/>
  <c r="B249" i="11"/>
  <c r="D216" i="11"/>
  <c r="C216" i="11"/>
  <c r="C217" i="11" s="1"/>
  <c r="B216" i="11"/>
  <c r="B217" i="11" s="1"/>
  <c r="C214" i="11"/>
  <c r="B214" i="11"/>
  <c r="D181" i="11"/>
  <c r="C181" i="11"/>
  <c r="C182" i="11" s="1"/>
  <c r="B181" i="11"/>
  <c r="B182" i="11" s="1"/>
  <c r="C179" i="11"/>
  <c r="B179" i="11"/>
  <c r="D146" i="11"/>
  <c r="C146" i="11"/>
  <c r="C147" i="11" s="1"/>
  <c r="B146" i="11"/>
  <c r="B147" i="11" s="1"/>
  <c r="C144" i="11"/>
  <c r="B144" i="11"/>
  <c r="D111" i="11"/>
  <c r="C111" i="11"/>
  <c r="C112" i="11" s="1"/>
  <c r="B111" i="11"/>
  <c r="B112" i="11" s="1"/>
  <c r="C109" i="11"/>
  <c r="B109" i="11"/>
  <c r="D76" i="11"/>
  <c r="C76" i="11"/>
  <c r="C77" i="11" s="1"/>
  <c r="B76" i="11"/>
  <c r="B77" i="11" s="1"/>
  <c r="C74" i="11"/>
  <c r="B74" i="11"/>
  <c r="D41" i="11"/>
  <c r="C41" i="11"/>
  <c r="C42" i="11" s="1"/>
  <c r="B41" i="11"/>
  <c r="B42" i="11" s="1"/>
  <c r="C39" i="11"/>
  <c r="B39" i="11"/>
  <c r="C33" i="11"/>
  <c r="D36" i="3" s="1"/>
  <c r="C32" i="11"/>
  <c r="D37" i="3" s="1"/>
  <c r="C31" i="11"/>
  <c r="D38" i="3" s="1"/>
  <c r="D8" i="11"/>
  <c r="C8" i="11"/>
  <c r="C9" i="11" s="1"/>
  <c r="B8" i="11"/>
  <c r="B9" i="11" s="1"/>
  <c r="C6" i="11"/>
  <c r="B6" i="11"/>
  <c r="M195" i="3" l="1"/>
  <c r="M117" i="3"/>
  <c r="M273" i="3"/>
  <c r="C314" i="11"/>
  <c r="C349" i="11"/>
  <c r="D351" i="3"/>
  <c r="C137" i="11"/>
  <c r="D390" i="3"/>
  <c r="D391" i="3" s="1"/>
  <c r="C67" i="11"/>
  <c r="C102" i="11"/>
  <c r="C278" i="11"/>
  <c r="D313" i="3"/>
  <c r="D274" i="3"/>
  <c r="C242" i="11"/>
  <c r="C207" i="11"/>
  <c r="C172" i="11"/>
  <c r="D196" i="3"/>
  <c r="D352" i="3"/>
  <c r="D78" i="3"/>
  <c r="D79" i="3" s="1"/>
  <c r="D118" i="3"/>
  <c r="B219" i="11"/>
  <c r="C219" i="11" s="1"/>
  <c r="B79" i="11"/>
  <c r="C79" i="11" s="1"/>
  <c r="B80" i="11" s="1"/>
  <c r="B81" i="11" s="1"/>
  <c r="C89" i="11" s="1"/>
  <c r="F116" i="3" s="1"/>
  <c r="B326" i="11"/>
  <c r="C326" i="11" s="1"/>
  <c r="B114" i="11"/>
  <c r="C114" i="11" s="1"/>
  <c r="B254" i="11"/>
  <c r="C254" i="11" s="1"/>
  <c r="B11" i="11"/>
  <c r="C11" i="11" s="1"/>
  <c r="B12" i="11" s="1"/>
  <c r="B13" i="11" s="1"/>
  <c r="C21" i="11" s="1"/>
  <c r="B44" i="11"/>
  <c r="C44" i="11" s="1"/>
  <c r="B45" i="11" s="1"/>
  <c r="B46" i="11" s="1"/>
  <c r="C54" i="11" s="1"/>
  <c r="F77" i="3" s="1"/>
  <c r="B149" i="11"/>
  <c r="C149" i="11" s="1"/>
  <c r="B290" i="11"/>
  <c r="C290" i="11" s="1"/>
  <c r="B291" i="11" s="1"/>
  <c r="B292" i="11" s="1"/>
  <c r="C300" i="11" s="1"/>
  <c r="F350" i="3" s="1"/>
  <c r="C34" i="11"/>
  <c r="B184" i="11"/>
  <c r="J8" i="1"/>
  <c r="F5" i="1"/>
  <c r="G1" i="1"/>
  <c r="K22" i="6"/>
  <c r="F37" i="3" l="1"/>
  <c r="D41" i="6"/>
  <c r="D254" i="11"/>
  <c r="C255" i="11" s="1"/>
  <c r="C256" i="11" s="1"/>
  <c r="B255" i="11"/>
  <c r="B256" i="11" s="1"/>
  <c r="C264" i="11" s="1"/>
  <c r="F311" i="3" s="1"/>
  <c r="D149" i="11"/>
  <c r="C150" i="11" s="1"/>
  <c r="B150" i="11"/>
  <c r="B151" i="11" s="1"/>
  <c r="C159" i="11" s="1"/>
  <c r="F194" i="3" s="1"/>
  <c r="D79" i="11"/>
  <c r="C80" i="11" s="1"/>
  <c r="C81" i="11" s="1"/>
  <c r="C90" i="11" s="1"/>
  <c r="F117" i="3" s="1"/>
  <c r="C184" i="11"/>
  <c r="D219" i="11"/>
  <c r="C220" i="11" s="1"/>
  <c r="C221" i="11" s="1"/>
  <c r="C230" i="11" s="1"/>
  <c r="F273" i="3" s="1"/>
  <c r="D290" i="11"/>
  <c r="C291" i="11" s="1"/>
  <c r="C292" i="11" s="1"/>
  <c r="C301" i="11" s="1"/>
  <c r="F351" i="3" s="1"/>
  <c r="B220" i="11"/>
  <c r="B221" i="11" s="1"/>
  <c r="C229" i="11" s="1"/>
  <c r="D326" i="11"/>
  <c r="C327" i="11" s="1"/>
  <c r="C328" i="11" s="1"/>
  <c r="C337" i="11" s="1"/>
  <c r="F390" i="3" s="1"/>
  <c r="D11" i="11"/>
  <c r="C12" i="11" s="1"/>
  <c r="C13" i="11" s="1"/>
  <c r="C22" i="11" s="1"/>
  <c r="B327" i="11"/>
  <c r="B328" i="11" s="1"/>
  <c r="C336" i="11" s="1"/>
  <c r="F389" i="3" s="1"/>
  <c r="D114" i="11"/>
  <c r="C115" i="11" s="1"/>
  <c r="C116" i="11" s="1"/>
  <c r="C125" i="11" s="1"/>
  <c r="F156" i="3" s="1"/>
  <c r="D44" i="11"/>
  <c r="C45" i="11" s="1"/>
  <c r="C46" i="11" s="1"/>
  <c r="C55" i="11" s="1"/>
  <c r="F78" i="3" s="1"/>
  <c r="B115" i="11"/>
  <c r="B116" i="11" s="1"/>
  <c r="C124" i="11" s="1"/>
  <c r="F155" i="3" s="1"/>
  <c r="E16" i="1"/>
  <c r="E15" i="1"/>
  <c r="F8" i="1"/>
  <c r="D235" i="3" l="1"/>
  <c r="F272" i="3"/>
  <c r="F38" i="3"/>
  <c r="D42" i="6"/>
  <c r="C265" i="11"/>
  <c r="F312" i="3" s="1"/>
  <c r="C151" i="11"/>
  <c r="D184" i="11"/>
  <c r="C185" i="11" s="1"/>
  <c r="C186" i="11" s="1"/>
  <c r="C195" i="11" s="1"/>
  <c r="F234" i="3" s="1"/>
  <c r="B185" i="11"/>
  <c r="B186" i="11" s="1"/>
  <c r="C194" i="11" s="1"/>
  <c r="F233" i="3" s="1"/>
  <c r="D15" i="10"/>
  <c r="D14" i="10"/>
  <c r="M36" i="3"/>
  <c r="M37" i="3"/>
  <c r="M35" i="3"/>
  <c r="J22" i="1"/>
  <c r="F12" i="1"/>
  <c r="C12" i="1"/>
  <c r="A12" i="1"/>
  <c r="C4" i="10"/>
  <c r="B183" i="3"/>
  <c r="B151" i="3"/>
  <c r="B112" i="3"/>
  <c r="C110" i="3"/>
  <c r="C109" i="3"/>
  <c r="B106" i="3"/>
  <c r="B105" i="3"/>
  <c r="B73" i="3"/>
  <c r="B67" i="3"/>
  <c r="C71" i="3"/>
  <c r="B66" i="3"/>
  <c r="B33" i="3"/>
  <c r="B190" i="3"/>
  <c r="B229" i="3"/>
  <c r="B268" i="3"/>
  <c r="B261" i="3"/>
  <c r="B307" i="3"/>
  <c r="C305" i="3"/>
  <c r="C304" i="3"/>
  <c r="B300" i="3"/>
  <c r="B301" i="3"/>
  <c r="B346" i="3"/>
  <c r="B385" i="3"/>
  <c r="C383" i="3"/>
  <c r="C382" i="3"/>
  <c r="B379" i="3"/>
  <c r="B378" i="3"/>
  <c r="H368" i="3"/>
  <c r="H367" i="3"/>
  <c r="F367" i="3"/>
  <c r="D367" i="3"/>
  <c r="A367" i="3"/>
  <c r="H366" i="3"/>
  <c r="F366" i="3"/>
  <c r="D366" i="3"/>
  <c r="A366" i="3"/>
  <c r="H365" i="3"/>
  <c r="F365" i="3"/>
  <c r="D365" i="3"/>
  <c r="A365" i="3"/>
  <c r="H364" i="3"/>
  <c r="F364" i="3"/>
  <c r="D364" i="3"/>
  <c r="A364" i="3"/>
  <c r="H363" i="3"/>
  <c r="F363" i="3"/>
  <c r="D363" i="3"/>
  <c r="A363" i="3"/>
  <c r="H362" i="3"/>
  <c r="F362" i="3"/>
  <c r="D362" i="3"/>
  <c r="A362" i="3"/>
  <c r="H361" i="3"/>
  <c r="F361" i="3"/>
  <c r="D361" i="3"/>
  <c r="A361" i="3"/>
  <c r="H360" i="3"/>
  <c r="F360" i="3"/>
  <c r="D360" i="3"/>
  <c r="A360" i="3"/>
  <c r="H359" i="3"/>
  <c r="H358" i="3"/>
  <c r="F359" i="3"/>
  <c r="D359" i="3"/>
  <c r="A359" i="3"/>
  <c r="F358" i="3"/>
  <c r="D358" i="3"/>
  <c r="A358" i="3"/>
  <c r="C344" i="3"/>
  <c r="C343" i="3"/>
  <c r="B340" i="3"/>
  <c r="B339" i="3"/>
  <c r="H329" i="3"/>
  <c r="H328" i="3"/>
  <c r="F328" i="3"/>
  <c r="D328" i="3"/>
  <c r="A328" i="3"/>
  <c r="H327" i="3"/>
  <c r="F327" i="3"/>
  <c r="D327" i="3"/>
  <c r="A327" i="3"/>
  <c r="H326" i="3"/>
  <c r="F326" i="3"/>
  <c r="D326" i="3"/>
  <c r="A326" i="3"/>
  <c r="H325" i="3"/>
  <c r="F325" i="3"/>
  <c r="D325" i="3"/>
  <c r="A325" i="3"/>
  <c r="H324" i="3"/>
  <c r="F324" i="3"/>
  <c r="D324" i="3"/>
  <c r="A324" i="3"/>
  <c r="H323" i="3"/>
  <c r="F323" i="3"/>
  <c r="D323" i="3"/>
  <c r="A323" i="3"/>
  <c r="H322" i="3"/>
  <c r="F322" i="3"/>
  <c r="D322" i="3"/>
  <c r="A322" i="3"/>
  <c r="H321" i="3"/>
  <c r="F321" i="3"/>
  <c r="D321" i="3"/>
  <c r="A321" i="3"/>
  <c r="F320" i="3"/>
  <c r="D320" i="3"/>
  <c r="F319" i="3"/>
  <c r="D319" i="3"/>
  <c r="H320" i="3"/>
  <c r="H319" i="3"/>
  <c r="A320" i="3"/>
  <c r="A319" i="3"/>
  <c r="H290" i="3"/>
  <c r="H289" i="3"/>
  <c r="F289" i="3"/>
  <c r="D289" i="3"/>
  <c r="A289" i="3"/>
  <c r="H288" i="3"/>
  <c r="F288" i="3"/>
  <c r="D288" i="3"/>
  <c r="A288" i="3"/>
  <c r="H287" i="3"/>
  <c r="F287" i="3"/>
  <c r="D287" i="3"/>
  <c r="A287" i="3"/>
  <c r="H286" i="3"/>
  <c r="F286" i="3"/>
  <c r="D286" i="3"/>
  <c r="A286" i="3"/>
  <c r="H285" i="3"/>
  <c r="F285" i="3"/>
  <c r="D285" i="3"/>
  <c r="A285" i="3"/>
  <c r="H284" i="3"/>
  <c r="F284" i="3"/>
  <c r="D284" i="3"/>
  <c r="A284" i="3"/>
  <c r="H283" i="3"/>
  <c r="F283" i="3"/>
  <c r="D283" i="3"/>
  <c r="A283" i="3"/>
  <c r="H282" i="3"/>
  <c r="F282" i="3"/>
  <c r="D282" i="3"/>
  <c r="A282" i="3"/>
  <c r="H281" i="3"/>
  <c r="F281" i="3"/>
  <c r="D281" i="3"/>
  <c r="A281" i="3"/>
  <c r="H280" i="3"/>
  <c r="F280" i="3"/>
  <c r="D280" i="3"/>
  <c r="A280" i="3"/>
  <c r="N360" i="3"/>
  <c r="M360" i="3"/>
  <c r="M361" i="3" s="1"/>
  <c r="L360" i="3"/>
  <c r="L361" i="3" s="1"/>
  <c r="M358" i="3"/>
  <c r="L358" i="3"/>
  <c r="N321" i="3"/>
  <c r="M321" i="3"/>
  <c r="M322" i="3" s="1"/>
  <c r="L321" i="3"/>
  <c r="L322" i="3" s="1"/>
  <c r="M319" i="3"/>
  <c r="L319" i="3"/>
  <c r="N282" i="3"/>
  <c r="M282" i="3"/>
  <c r="M283" i="3" s="1"/>
  <c r="L282" i="3"/>
  <c r="L283" i="3" s="1"/>
  <c r="L285" i="3" s="1"/>
  <c r="M280" i="3"/>
  <c r="L280" i="3"/>
  <c r="E277" i="6"/>
  <c r="H299" i="6"/>
  <c r="K299" i="6" s="1"/>
  <c r="E254" i="6"/>
  <c r="E231" i="6"/>
  <c r="H276" i="6"/>
  <c r="K276" i="6" s="1"/>
  <c r="H253" i="6"/>
  <c r="K253" i="6" s="1"/>
  <c r="E16" i="10"/>
  <c r="E15" i="10"/>
  <c r="E14" i="10"/>
  <c r="E13" i="10"/>
  <c r="E12" i="10"/>
  <c r="E11" i="10"/>
  <c r="E10" i="10"/>
  <c r="E9" i="10"/>
  <c r="E8" i="10"/>
  <c r="E7" i="10"/>
  <c r="C16" i="10"/>
  <c r="C15" i="10"/>
  <c r="C14" i="10"/>
  <c r="B16" i="10"/>
  <c r="B15" i="10"/>
  <c r="B14" i="10"/>
  <c r="G18" i="10"/>
  <c r="C13" i="10"/>
  <c r="B13" i="10"/>
  <c r="C9" i="10"/>
  <c r="C10" i="10"/>
  <c r="C11" i="10"/>
  <c r="C12" i="10"/>
  <c r="B11" i="10"/>
  <c r="B12" i="10"/>
  <c r="B9" i="10"/>
  <c r="B10" i="10"/>
  <c r="C8" i="10"/>
  <c r="B8" i="10"/>
  <c r="C7" i="10"/>
  <c r="I23" i="10"/>
  <c r="H22" i="10"/>
  <c r="L363" i="3" l="1"/>
  <c r="L324" i="3"/>
  <c r="C160" i="11"/>
  <c r="F195" i="3" s="1"/>
  <c r="D157" i="3"/>
  <c r="D10" i="10" s="1"/>
  <c r="D13" i="10"/>
  <c r="D11" i="10"/>
  <c r="M38" i="3"/>
  <c r="D39" i="3"/>
  <c r="D7" i="10" s="1"/>
  <c r="D8" i="10"/>
  <c r="D9" i="10"/>
  <c r="J19" i="1"/>
  <c r="J20" i="1"/>
  <c r="D12" i="10"/>
  <c r="J21" i="1"/>
  <c r="H336" i="3"/>
  <c r="H375" i="3"/>
  <c r="M363" i="3"/>
  <c r="M324" i="3"/>
  <c r="H297" i="3"/>
  <c r="C299" i="3" s="1"/>
  <c r="M285" i="3"/>
  <c r="E18" i="10"/>
  <c r="D59" i="6"/>
  <c r="D16" i="10" l="1"/>
  <c r="D18" i="10" s="1"/>
  <c r="D19" i="10" s="1"/>
  <c r="C377" i="3"/>
  <c r="F16" i="10"/>
  <c r="F15" i="10"/>
  <c r="H15" i="10" s="1"/>
  <c r="C338" i="3"/>
  <c r="F14" i="10"/>
  <c r="H14" i="10" s="1"/>
  <c r="N324" i="3"/>
  <c r="M325" i="3" s="1"/>
  <c r="M326" i="3" s="1"/>
  <c r="M335" i="3" s="1"/>
  <c r="L325" i="3"/>
  <c r="L326" i="3" s="1"/>
  <c r="M334" i="3" s="1"/>
  <c r="N363" i="3"/>
  <c r="M364" i="3" s="1"/>
  <c r="M365" i="3" s="1"/>
  <c r="M374" i="3" s="1"/>
  <c r="L364" i="3"/>
  <c r="L365" i="3" s="1"/>
  <c r="M373" i="3" s="1"/>
  <c r="N285" i="3"/>
  <c r="M286" i="3" s="1"/>
  <c r="M287" i="3" s="1"/>
  <c r="M296" i="3" s="1"/>
  <c r="L286" i="3"/>
  <c r="L287" i="3" s="1"/>
  <c r="M295" i="3" s="1"/>
  <c r="E300" i="6"/>
  <c r="E326" i="6"/>
  <c r="C266" i="3"/>
  <c r="C265" i="3"/>
  <c r="B262" i="3"/>
  <c r="H251" i="3"/>
  <c r="H250" i="3"/>
  <c r="F250" i="3"/>
  <c r="D250" i="3"/>
  <c r="A250" i="3"/>
  <c r="H249" i="3"/>
  <c r="F249" i="3"/>
  <c r="D249" i="3"/>
  <c r="A249" i="3"/>
  <c r="H248" i="3"/>
  <c r="F248" i="3"/>
  <c r="D248" i="3"/>
  <c r="A248" i="3"/>
  <c r="H247" i="3"/>
  <c r="F247" i="3"/>
  <c r="D247" i="3"/>
  <c r="A247" i="3"/>
  <c r="H246" i="3"/>
  <c r="F246" i="3"/>
  <c r="D246" i="3"/>
  <c r="A246" i="3"/>
  <c r="H245" i="3"/>
  <c r="F245" i="3"/>
  <c r="D245" i="3"/>
  <c r="A245" i="3"/>
  <c r="H244" i="3"/>
  <c r="F244" i="3"/>
  <c r="D244" i="3"/>
  <c r="A244" i="3"/>
  <c r="H243" i="3"/>
  <c r="F243" i="3"/>
  <c r="D243" i="3"/>
  <c r="A242" i="3"/>
  <c r="A243" i="3"/>
  <c r="H242" i="3"/>
  <c r="H241" i="3"/>
  <c r="F242" i="3"/>
  <c r="D242" i="3"/>
  <c r="F241" i="3"/>
  <c r="D241" i="3"/>
  <c r="A241" i="3"/>
  <c r="N243" i="3"/>
  <c r="M243" i="3"/>
  <c r="M244" i="3" s="1"/>
  <c r="L243" i="3"/>
  <c r="L244" i="3" s="1"/>
  <c r="M241" i="3"/>
  <c r="L241" i="3"/>
  <c r="E208" i="6"/>
  <c r="E185" i="6"/>
  <c r="H95" i="3"/>
  <c r="N8" i="3"/>
  <c r="M8" i="3"/>
  <c r="M9" i="3" s="1"/>
  <c r="L8" i="3"/>
  <c r="L9" i="3" s="1"/>
  <c r="M6" i="3"/>
  <c r="L6" i="3"/>
  <c r="D21" i="1"/>
  <c r="D20" i="1"/>
  <c r="C227" i="3"/>
  <c r="C226" i="3"/>
  <c r="B223" i="3"/>
  <c r="B222" i="3"/>
  <c r="H212" i="3"/>
  <c r="H211" i="3"/>
  <c r="H210" i="3"/>
  <c r="F211" i="3"/>
  <c r="D211" i="3"/>
  <c r="A211" i="3"/>
  <c r="A210" i="3"/>
  <c r="H209" i="3"/>
  <c r="F209" i="3"/>
  <c r="D209" i="3"/>
  <c r="F210" i="3"/>
  <c r="D210" i="3"/>
  <c r="A209" i="3"/>
  <c r="H208" i="3"/>
  <c r="F208" i="3"/>
  <c r="D208" i="3"/>
  <c r="A208" i="3"/>
  <c r="H207" i="3"/>
  <c r="F207" i="3"/>
  <c r="D207" i="3"/>
  <c r="A207" i="3"/>
  <c r="H206" i="3"/>
  <c r="F206" i="3"/>
  <c r="D206" i="3"/>
  <c r="A206" i="3"/>
  <c r="H205" i="3"/>
  <c r="F205" i="3"/>
  <c r="D205" i="3"/>
  <c r="A205" i="3"/>
  <c r="H204" i="3"/>
  <c r="H203" i="3"/>
  <c r="H202" i="3"/>
  <c r="F204" i="3"/>
  <c r="D204" i="3"/>
  <c r="F203" i="3"/>
  <c r="D203" i="3"/>
  <c r="F202" i="3"/>
  <c r="D202" i="3"/>
  <c r="A204" i="3"/>
  <c r="A203" i="3"/>
  <c r="A202" i="3"/>
  <c r="N204" i="3"/>
  <c r="M204" i="3"/>
  <c r="M205" i="3" s="1"/>
  <c r="L204" i="3"/>
  <c r="L205" i="3" s="1"/>
  <c r="M202" i="3"/>
  <c r="L202" i="3"/>
  <c r="H134" i="3"/>
  <c r="C188" i="3"/>
  <c r="C187" i="3"/>
  <c r="B184" i="3"/>
  <c r="H173" i="3"/>
  <c r="H172" i="3"/>
  <c r="F172" i="3"/>
  <c r="D172" i="3"/>
  <c r="A172" i="3"/>
  <c r="H171" i="3"/>
  <c r="F171" i="3"/>
  <c r="D171" i="3"/>
  <c r="A171" i="3"/>
  <c r="H170" i="3"/>
  <c r="F170" i="3"/>
  <c r="D170" i="3"/>
  <c r="A170" i="3"/>
  <c r="H169" i="3"/>
  <c r="F169" i="3"/>
  <c r="D169" i="3"/>
  <c r="A169" i="3"/>
  <c r="H168" i="3"/>
  <c r="F168" i="3"/>
  <c r="D168" i="3"/>
  <c r="A168" i="3"/>
  <c r="H167" i="3"/>
  <c r="F167" i="3"/>
  <c r="D167" i="3"/>
  <c r="A167" i="3"/>
  <c r="H166" i="3"/>
  <c r="F166" i="3"/>
  <c r="D166" i="3"/>
  <c r="A166" i="3"/>
  <c r="A165" i="3"/>
  <c r="A164" i="3"/>
  <c r="A163" i="3"/>
  <c r="H165" i="3"/>
  <c r="F165" i="3"/>
  <c r="D165" i="3"/>
  <c r="H164" i="3"/>
  <c r="F164" i="3"/>
  <c r="D164" i="3"/>
  <c r="H163" i="3"/>
  <c r="F163" i="3"/>
  <c r="D163" i="3"/>
  <c r="E162" i="6"/>
  <c r="E139" i="6"/>
  <c r="E116" i="6"/>
  <c r="N165" i="3"/>
  <c r="M165" i="3"/>
  <c r="M166" i="3" s="1"/>
  <c r="L165" i="3"/>
  <c r="L166" i="3" s="1"/>
  <c r="M163" i="3"/>
  <c r="L163" i="3"/>
  <c r="C149" i="3"/>
  <c r="C148" i="3"/>
  <c r="B145" i="3"/>
  <c r="B144" i="3"/>
  <c r="A133" i="3"/>
  <c r="H133" i="3"/>
  <c r="F133" i="3"/>
  <c r="D133" i="3"/>
  <c r="H132" i="3"/>
  <c r="F132" i="3"/>
  <c r="D132" i="3"/>
  <c r="A132" i="3"/>
  <c r="H131" i="3"/>
  <c r="F131" i="3"/>
  <c r="D131" i="3"/>
  <c r="A131" i="3"/>
  <c r="A130" i="3"/>
  <c r="H130" i="3"/>
  <c r="F130" i="3"/>
  <c r="D130" i="3"/>
  <c r="H129" i="3"/>
  <c r="F129" i="3"/>
  <c r="D129" i="3"/>
  <c r="A129" i="3"/>
  <c r="H128" i="3"/>
  <c r="F128" i="3"/>
  <c r="D128" i="3"/>
  <c r="A128" i="3"/>
  <c r="H127" i="3"/>
  <c r="F127" i="3"/>
  <c r="D127" i="3"/>
  <c r="A127" i="3"/>
  <c r="H126" i="3"/>
  <c r="H125" i="3"/>
  <c r="H124" i="3"/>
  <c r="F126" i="3"/>
  <c r="D126" i="3"/>
  <c r="F125" i="3"/>
  <c r="D125" i="3"/>
  <c r="F124" i="3"/>
  <c r="D124" i="3"/>
  <c r="A126" i="3"/>
  <c r="A125" i="3"/>
  <c r="A124" i="3"/>
  <c r="N126" i="3"/>
  <c r="M126" i="3"/>
  <c r="M127" i="3" s="1"/>
  <c r="L126" i="3"/>
  <c r="L127" i="3" s="1"/>
  <c r="M124" i="3"/>
  <c r="L124" i="3"/>
  <c r="H56" i="3"/>
  <c r="L87" i="3"/>
  <c r="L88" i="3" s="1"/>
  <c r="M87" i="3"/>
  <c r="M88" i="3" s="1"/>
  <c r="H6" i="3"/>
  <c r="H94" i="3"/>
  <c r="F94" i="3"/>
  <c r="D94" i="3"/>
  <c r="H93" i="3"/>
  <c r="F93" i="3"/>
  <c r="D93" i="3"/>
  <c r="H92" i="3"/>
  <c r="F92" i="3"/>
  <c r="D92" i="3"/>
  <c r="H91" i="3"/>
  <c r="F91" i="3"/>
  <c r="D91" i="3"/>
  <c r="H90" i="3"/>
  <c r="F90" i="3"/>
  <c r="D90" i="3"/>
  <c r="F89" i="3"/>
  <c r="D89" i="3"/>
  <c r="F88" i="3"/>
  <c r="D88" i="3"/>
  <c r="H89" i="3"/>
  <c r="H88" i="3"/>
  <c r="H87" i="3"/>
  <c r="H85" i="3"/>
  <c r="H86" i="3"/>
  <c r="F87" i="3"/>
  <c r="D87" i="3"/>
  <c r="F86" i="3"/>
  <c r="D86" i="3"/>
  <c r="F85" i="3"/>
  <c r="D85" i="3"/>
  <c r="A89" i="3"/>
  <c r="A88" i="3"/>
  <c r="A87" i="3"/>
  <c r="A86" i="3"/>
  <c r="A85" i="3"/>
  <c r="A94" i="3"/>
  <c r="A93" i="3"/>
  <c r="A92" i="3"/>
  <c r="A91" i="3"/>
  <c r="A90" i="3"/>
  <c r="M85" i="3"/>
  <c r="L85" i="3"/>
  <c r="A55" i="3"/>
  <c r="A54" i="3"/>
  <c r="A53" i="3"/>
  <c r="A52" i="3"/>
  <c r="A51" i="3"/>
  <c r="A50" i="3"/>
  <c r="A49" i="3"/>
  <c r="A48" i="3"/>
  <c r="A47" i="3"/>
  <c r="A46" i="3"/>
  <c r="N48" i="3"/>
  <c r="M48" i="3"/>
  <c r="M49" i="3" s="1"/>
  <c r="L48" i="3"/>
  <c r="L49" i="3" s="1"/>
  <c r="M46" i="3"/>
  <c r="L46" i="3"/>
  <c r="J11" i="1"/>
  <c r="F11" i="1"/>
  <c r="C11" i="1"/>
  <c r="A11" i="1"/>
  <c r="K10" i="1"/>
  <c r="C70" i="3"/>
  <c r="H55" i="3"/>
  <c r="H54" i="3"/>
  <c r="H53" i="3"/>
  <c r="H52" i="3"/>
  <c r="H51" i="3"/>
  <c r="H50" i="3"/>
  <c r="H49" i="3"/>
  <c r="H48" i="3"/>
  <c r="H47" i="3"/>
  <c r="H46" i="3"/>
  <c r="F55" i="3"/>
  <c r="D55" i="3"/>
  <c r="F54" i="3"/>
  <c r="D54" i="3"/>
  <c r="F53" i="3"/>
  <c r="D53" i="3"/>
  <c r="F52" i="3"/>
  <c r="D52" i="3"/>
  <c r="F51" i="3"/>
  <c r="D51" i="3"/>
  <c r="F50" i="3"/>
  <c r="D50" i="3"/>
  <c r="F49" i="3"/>
  <c r="D49" i="3"/>
  <c r="F48" i="3"/>
  <c r="D48" i="3"/>
  <c r="F47" i="3"/>
  <c r="D47" i="3"/>
  <c r="F46" i="3"/>
  <c r="D46" i="3"/>
  <c r="H230" i="6"/>
  <c r="H207" i="6"/>
  <c r="K207" i="6" s="1"/>
  <c r="H184" i="6"/>
  <c r="K184" i="6" s="1"/>
  <c r="H161" i="6"/>
  <c r="K161" i="6" s="1"/>
  <c r="G10" i="1"/>
  <c r="E92" i="6"/>
  <c r="E68" i="6"/>
  <c r="H138" i="6"/>
  <c r="K138" i="6" s="1"/>
  <c r="H114" i="6"/>
  <c r="O12" i="6"/>
  <c r="H16" i="10" l="1"/>
  <c r="L246" i="3"/>
  <c r="M246" i="3" s="1"/>
  <c r="L207" i="3"/>
  <c r="M207" i="3" s="1"/>
  <c r="H258" i="3"/>
  <c r="C260" i="3" s="1"/>
  <c r="L11" i="3"/>
  <c r="M11" i="3" s="1"/>
  <c r="L12" i="3" s="1"/>
  <c r="L13" i="3" s="1"/>
  <c r="M21" i="3" s="1"/>
  <c r="H219" i="3"/>
  <c r="C221" i="3" s="1"/>
  <c r="K230" i="6"/>
  <c r="H63" i="3"/>
  <c r="C65" i="3" s="1"/>
  <c r="L168" i="3"/>
  <c r="M168" i="3" s="1"/>
  <c r="H180" i="3"/>
  <c r="C182" i="3" s="1"/>
  <c r="H141" i="3"/>
  <c r="C143" i="3" s="1"/>
  <c r="L129" i="3"/>
  <c r="N87" i="3"/>
  <c r="L90" i="3" s="1"/>
  <c r="M90" i="3" s="1"/>
  <c r="L51" i="3"/>
  <c r="M51" i="3" s="1"/>
  <c r="N51" i="3" s="1"/>
  <c r="M52" i="3" s="1"/>
  <c r="M53" i="3" s="1"/>
  <c r="M62" i="3" s="1"/>
  <c r="K114" i="6"/>
  <c r="H325" i="6"/>
  <c r="H351" i="6"/>
  <c r="B14" i="2"/>
  <c r="H90" i="6"/>
  <c r="H13" i="3"/>
  <c r="H12" i="3"/>
  <c r="H11" i="3"/>
  <c r="H10" i="3"/>
  <c r="F13" i="3"/>
  <c r="F12" i="3"/>
  <c r="F11" i="3"/>
  <c r="F10" i="3"/>
  <c r="D13" i="3"/>
  <c r="D12" i="3"/>
  <c r="D11" i="3"/>
  <c r="D10" i="3"/>
  <c r="D9" i="3"/>
  <c r="D8" i="3"/>
  <c r="B13" i="3"/>
  <c r="B12" i="3"/>
  <c r="A13" i="3"/>
  <c r="A12" i="3"/>
  <c r="B11" i="3"/>
  <c r="B10" i="3"/>
  <c r="A11" i="3"/>
  <c r="A10" i="3"/>
  <c r="H9" i="3"/>
  <c r="H8" i="3"/>
  <c r="H7" i="3"/>
  <c r="F15" i="3"/>
  <c r="D15" i="3"/>
  <c r="F14" i="3"/>
  <c r="D14" i="3"/>
  <c r="F9" i="3"/>
  <c r="F8" i="3"/>
  <c r="F7" i="3"/>
  <c r="D7" i="3"/>
  <c r="C15" i="3"/>
  <c r="C8" i="3"/>
  <c r="F6" i="3"/>
  <c r="D6" i="3"/>
  <c r="E6" i="3"/>
  <c r="C6" i="3"/>
  <c r="H16" i="3"/>
  <c r="A6" i="3"/>
  <c r="F10" i="10" l="1"/>
  <c r="F11" i="10"/>
  <c r="H11" i="10" s="1"/>
  <c r="F8" i="10"/>
  <c r="F13" i="10"/>
  <c r="H13" i="10" s="1"/>
  <c r="F12" i="10"/>
  <c r="H12" i="10" s="1"/>
  <c r="L52" i="3"/>
  <c r="L53" i="3" s="1"/>
  <c r="M61" i="3" s="1"/>
  <c r="N11" i="3"/>
  <c r="M12" i="3" s="1"/>
  <c r="M13" i="3" s="1"/>
  <c r="M22" i="3" s="1"/>
  <c r="N246" i="3"/>
  <c r="M247" i="3" s="1"/>
  <c r="M248" i="3" s="1"/>
  <c r="M257" i="3" s="1"/>
  <c r="L247" i="3"/>
  <c r="L248" i="3" s="1"/>
  <c r="M256" i="3" s="1"/>
  <c r="N207" i="3"/>
  <c r="M208" i="3" s="1"/>
  <c r="M209" i="3" s="1"/>
  <c r="M218" i="3" s="1"/>
  <c r="L208" i="3"/>
  <c r="L209" i="3" s="1"/>
  <c r="M217" i="3" s="1"/>
  <c r="N168" i="3"/>
  <c r="M169" i="3" s="1"/>
  <c r="M170" i="3" s="1"/>
  <c r="M179" i="3" s="1"/>
  <c r="L169" i="3"/>
  <c r="L170" i="3" s="1"/>
  <c r="M178" i="3" s="1"/>
  <c r="M129" i="3"/>
  <c r="H102" i="3"/>
  <c r="C104" i="3" s="1"/>
  <c r="N90" i="3"/>
  <c r="M91" i="3" s="1"/>
  <c r="M92" i="3" s="1"/>
  <c r="M101" i="3" s="1"/>
  <c r="L91" i="3"/>
  <c r="L92" i="3" s="1"/>
  <c r="M100" i="3" s="1"/>
  <c r="Q12" i="6"/>
  <c r="P12" i="6"/>
  <c r="P14" i="6" s="1"/>
  <c r="O14" i="6"/>
  <c r="P10" i="6"/>
  <c r="O10" i="6"/>
  <c r="H10" i="10" l="1"/>
  <c r="H8" i="10"/>
  <c r="F9" i="10"/>
  <c r="H9" i="10" s="1"/>
  <c r="N129" i="3"/>
  <c r="M130" i="3" s="1"/>
  <c r="M131" i="3" s="1"/>
  <c r="M140" i="3" s="1"/>
  <c r="L130" i="3"/>
  <c r="L131" i="3" s="1"/>
  <c r="M139" i="3" s="1"/>
  <c r="J351" i="6"/>
  <c r="J325" i="6"/>
  <c r="J16" i="1"/>
  <c r="J15" i="1"/>
  <c r="O24" i="6"/>
  <c r="P24" i="6" s="1"/>
  <c r="Q24" i="6" l="1"/>
  <c r="P25" i="6" s="1"/>
  <c r="P26" i="6" s="1"/>
  <c r="O25" i="6"/>
  <c r="O26" i="6" s="1"/>
  <c r="B16" i="3"/>
  <c r="H15" i="3"/>
  <c r="B15" i="3"/>
  <c r="H14" i="3"/>
  <c r="B14" i="3"/>
  <c r="A14" i="3"/>
  <c r="A15" i="3"/>
  <c r="H23" i="3" l="1"/>
  <c r="D49" i="6" s="1"/>
  <c r="P38" i="6"/>
  <c r="P39" i="6"/>
  <c r="D17" i="1" s="1"/>
  <c r="J23" i="1" l="1"/>
  <c r="F7" i="10"/>
  <c r="K90" i="6"/>
  <c r="B2" i="1"/>
  <c r="B1" i="1"/>
  <c r="F18" i="10" l="1"/>
  <c r="H7" i="10"/>
  <c r="H18" i="10" s="1"/>
  <c r="C20" i="10" s="1"/>
  <c r="B6" i="3"/>
  <c r="B14" i="1" l="1"/>
  <c r="A24" i="1" l="1"/>
  <c r="J24" i="1"/>
  <c r="B28" i="1" l="1"/>
  <c r="E37" i="8"/>
  <c r="E34" i="8"/>
  <c r="C35" i="8" s="1"/>
  <c r="D33" i="8"/>
  <c r="G32" i="8"/>
  <c r="C32" i="8"/>
  <c r="C31" i="3"/>
  <c r="C30" i="3"/>
  <c r="G2" i="1"/>
  <c r="A9" i="3"/>
  <c r="A8" i="3"/>
  <c r="A7" i="3"/>
  <c r="B7" i="3"/>
  <c r="B8" i="3"/>
  <c r="B9" i="3"/>
  <c r="F14" i="2"/>
  <c r="F13" i="2"/>
  <c r="F7" i="2"/>
  <c r="F6" i="2"/>
  <c r="B7" i="2"/>
  <c r="B6" i="2"/>
  <c r="B17" i="1"/>
  <c r="B13" i="1"/>
  <c r="B10" i="1"/>
  <c r="G9" i="1"/>
  <c r="F32" i="1" s="1"/>
  <c r="B9" i="1"/>
  <c r="F31" i="1" s="1"/>
  <c r="B13" i="2" l="1"/>
  <c r="C25" i="3" l="1"/>
  <c r="J25" i="1"/>
  <c r="F9" i="2" s="1"/>
  <c r="B26" i="1" l="1"/>
  <c r="B1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acer</author>
  </authors>
  <commentList>
    <comment ref="A4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acer</author>
  </authors>
  <commentList>
    <comment ref="E4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acer</author>
  </authors>
  <commentList>
    <comment ref="M7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00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24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47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70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93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216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239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262" authorId="0" shapeId="0" xr:uid="{00000000-0006-0000-0300-000009000000}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285" authorId="0" shapeId="0" xr:uid="{00000000-0006-0000-0300-00000A000000}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<sst xmlns="http://schemas.openxmlformats.org/spreadsheetml/2006/main" count="2474" uniqueCount="339">
  <si>
    <t>สัญญายืมเงินเลขที่</t>
  </si>
  <si>
    <t>ลงวันที่</t>
  </si>
  <si>
    <t>ส่วนที่ 1</t>
  </si>
  <si>
    <t>ชื่อผู้ยืม</t>
  </si>
  <si>
    <t xml:space="preserve">จำนวนเงิน </t>
  </si>
  <si>
    <t>แบบ 8708</t>
  </si>
  <si>
    <t>ใบเบิกเงินค่าใช้จ่ายในการเดินทางไปราชการ</t>
  </si>
  <si>
    <t>โรงพยาบาลสตูล</t>
  </si>
  <si>
    <t>วันที่</t>
  </si>
  <si>
    <t>ตามหนังสือขออนุมัติไปราชการ ที่ สต.</t>
  </si>
  <si>
    <t>ข้าพเจ้า</t>
  </si>
  <si>
    <t>ตำแหน่ง</t>
  </si>
  <si>
    <t>สังกัด</t>
  </si>
  <si>
    <t>พร้อมด้วย</t>
  </si>
  <si>
    <t>เดินทางไปปฏิบัติราชการเรื่อง</t>
  </si>
  <si>
    <t>โดยออกเดินทางจาก</t>
  </si>
  <si>
    <t>เวลา</t>
  </si>
  <si>
    <t>รวมเวลาไปราชการครั้งนี้</t>
  </si>
  <si>
    <t>วัน</t>
  </si>
  <si>
    <r>
      <rPr>
        <sz val="18"/>
        <color theme="1"/>
        <rFont val="TH SarabunPSK"/>
        <family val="2"/>
      </rPr>
      <t>O</t>
    </r>
    <r>
      <rPr>
        <sz val="14"/>
        <color theme="1"/>
        <rFont val="TH SarabunPSK"/>
        <family val="2"/>
      </rPr>
      <t xml:space="preserve">บ้านพัก   </t>
    </r>
    <r>
      <rPr>
        <sz val="18"/>
        <color theme="1"/>
        <rFont val="TH SarabunPSK"/>
        <family val="2"/>
      </rPr>
      <t>O</t>
    </r>
    <r>
      <rPr>
        <sz val="14"/>
        <color theme="1"/>
        <rFont val="TH SarabunPSK"/>
        <family val="2"/>
      </rPr>
      <t xml:space="preserve">สำนักงาน  </t>
    </r>
    <r>
      <rPr>
        <sz val="20"/>
        <color theme="1"/>
        <rFont val="TH SarabunPSK"/>
        <family val="2"/>
      </rPr>
      <t>O</t>
    </r>
    <r>
      <rPr>
        <sz val="14"/>
        <color theme="1"/>
        <rFont val="TH SarabunPSK"/>
        <family val="2"/>
      </rPr>
      <t>ประเทศไทย     ตั้งแต่วันที่</t>
    </r>
  </si>
  <si>
    <t>และกลับถึง    Oบ้านพัก   Oสำนักงาน  Oประเทศไทย วันที่</t>
  </si>
  <si>
    <r>
      <t xml:space="preserve">ข้าพเจ้าขอเบิกค่าใช้จ่ายในการเดินทางไปราชการ สำหรับ </t>
    </r>
    <r>
      <rPr>
        <sz val="18"/>
        <color theme="1"/>
        <rFont val="TH SarabunPSK"/>
        <family val="2"/>
      </rPr>
      <t>O</t>
    </r>
    <r>
      <rPr>
        <sz val="14"/>
        <color theme="1"/>
        <rFont val="TH SarabunPSK"/>
        <family val="2"/>
      </rPr>
      <t xml:space="preserve">ข้าพเจ้า </t>
    </r>
    <r>
      <rPr>
        <sz val="18"/>
        <color theme="1"/>
        <rFont val="TH SarabunPSK"/>
        <family val="2"/>
      </rPr>
      <t>O</t>
    </r>
    <r>
      <rPr>
        <sz val="14"/>
        <color theme="1"/>
        <rFont val="TH SarabunPSK"/>
        <family val="2"/>
      </rPr>
      <t>คณะเดินทาง  ดังนี้</t>
    </r>
  </si>
  <si>
    <t>ค่าเบี้ยเลี้ยงเดินทางประเภท</t>
  </si>
  <si>
    <t>ค่าเบี้ยเลี้ยเดินทางประเภท</t>
  </si>
  <si>
    <t>ค่าเช่าที่พักประเภท</t>
  </si>
  <si>
    <t>อัตราวันละ</t>
  </si>
  <si>
    <t>บาท</t>
  </si>
  <si>
    <t>จำนวน</t>
  </si>
  <si>
    <t>รวม</t>
  </si>
  <si>
    <t>เรื่อง  ขออนุมัติเบิกค่าใช้จ่ายเดินทางไปราชการ</t>
  </si>
  <si>
    <t>เรียน  ผู้อำนวยการโรงพยาบาลสตูล</t>
  </si>
  <si>
    <t>รวมเงินทั้งสิ้น</t>
  </si>
  <si>
    <t>จำนวนเงิน(ตัวอักษร)</t>
  </si>
  <si>
    <t>ข้าพเจ้าขอรับรองว่ารายการที่กล่าวมาข้างต้นเป็นความจริง และหลักฐานการจ่ายที่ส่งมาด้วย</t>
  </si>
  <si>
    <t xml:space="preserve">จำนวน </t>
  </si>
  <si>
    <t>ฉบับ รวมทั้งจำนวนเงินที่ขอเบิกถูกต้องตามกฎหมายทุกประการ</t>
  </si>
  <si>
    <t>ลงชื่อ</t>
  </si>
  <si>
    <t>ผู้ขอรับเงิน</t>
  </si>
  <si>
    <t>(</t>
  </si>
  <si>
    <t>)</t>
  </si>
  <si>
    <t>ได้ตรวจสอบหลักฐานการเบิกเงินที่แนบถูกต้องแล้ว</t>
  </si>
  <si>
    <t>เห็นควรอนุมัติให้เบิกจ่ายได้</t>
  </si>
  <si>
    <t>อนุมัติให้จ่ายได้</t>
  </si>
  <si>
    <t>ได้รับเงินค่าใช้จ่ายในการเดินทางไปราชการ จำนวน</t>
  </si>
  <si>
    <t>ไว้เป็นการถูกต้องแล้ว</t>
  </si>
  <si>
    <t>หมายเหตุ</t>
  </si>
  <si>
    <t>คำชี้แจง</t>
  </si>
  <si>
    <t>1.กรณีเดินทางเป็นหมู่คณะและจัดทำใบเบิกค่าใช้จ่ายรวมฉบับเดียวกัน หากระยะเวลาในการเริ่มต้นและสิ้น</t>
  </si>
  <si>
    <t>สุดการเดินทางของแต่ละบุคคลแต่กต่างกัน ให้แสบรายละเอียดของวันเวลาแตกต่างกันของบุคคลนั้นในช่องหมายเหตุ</t>
  </si>
  <si>
    <t>2.กรณียื่นขอเบิกค่าใช้จ่ายรายบุคคลให้ผู้ขอรับเงินเป็นผู้ลงลายมือชื่อผู้รับเงินและวัน เดือน ปี ที่รับเงิน</t>
  </si>
  <si>
    <t>กรณีที่มีการยืมเงิน ให้ระบุวันที่ที่ได้รับเงินยืม เลขที่สัญญายืมและวันที่อนุมัติเงินยืมด้วย</t>
  </si>
  <si>
    <t>3.กรณีที่ยื่นขอเบิกค่าใช้จ่ายรวมเป็นหมู่คณะ ผู้ขอรับเงินมิต้องลงลายมือชื่อให้ช่องผู้รับเงิน ทั้งนี้ให้ผู้มีสิทธิ</t>
  </si>
  <si>
    <t>แต่ละคนลงลายมือชื่อผู้รับเงินในหลักฐานการจ่ายเงิน(ส่วนที่2)</t>
  </si>
  <si>
    <t>ใบรับรองแทนใบเสร็จรับเงิน</t>
  </si>
  <si>
    <t>แบบ 4231</t>
  </si>
  <si>
    <t>ส่วนราชการ</t>
  </si>
  <si>
    <t>จังหวัดสตูล</t>
  </si>
  <si>
    <t>วันเดือนปี</t>
  </si>
  <si>
    <t>รายละเอียดรายจ่าย</t>
  </si>
  <si>
    <t>จำนวนเงิน</t>
  </si>
  <si>
    <t>ก</t>
  </si>
  <si>
    <t>ค่าเช่าที่พักประเภท อัตราวันละ</t>
  </si>
  <si>
    <t>ผู้ตรวจสอบ</t>
  </si>
  <si>
    <t>ผู้อนุมัติ</t>
  </si>
  <si>
    <t>นส.วันทนา ไทรงาม</t>
  </si>
  <si>
    <t>ผู้อำนวยการโรงพยาบาลสตูล</t>
  </si>
  <si>
    <t>ผู้รับเงิน</t>
  </si>
  <si>
    <t>ผู้จ่ายเงิน</t>
  </si>
  <si>
    <t>เที่ยวละ</t>
  </si>
  <si>
    <t>แบบ บก.111</t>
  </si>
  <si>
    <t>น.</t>
  </si>
  <si>
    <t>รวมทั้งสิ้น</t>
  </si>
  <si>
    <t>รวมเงินทั้งสิ้น(ตัวอักษร)</t>
  </si>
  <si>
    <t>(ลงชื่อ)</t>
  </si>
  <si>
    <t>ได้อนุมัติให้             ข้าพเจ้า</t>
  </si>
  <si>
    <t>...................................................................</t>
  </si>
  <si>
    <t>สังกัดโรงพยาบาลสตูล ขอรับรองว่า รายจ่ายข้างต้นไม่อาจเรียกใบเสร็จรับเงินจากผู้รับได้ และข้าพเจ้าได้จ่ายไปในงานของราชการโดยแท้</t>
  </si>
  <si>
    <t>....................................................</t>
  </si>
  <si>
    <t>วันที่เขียนรายงานเดินทาง</t>
  </si>
  <si>
    <t>ใบสำคัญติดกากตั๋วเครื่องบิน</t>
  </si>
  <si>
    <t>ได้โดยวารเครื่องบินจาก</t>
  </si>
  <si>
    <t>สตูล-กรุงเทพ</t>
  </si>
  <si>
    <t>(ไป-กลับ) โดยได้จ่ายเงินเป็นค่า</t>
  </si>
  <si>
    <t>เครื่องบินรวมค่าธรรมเนียมฯ เป็นเงินทั้งสิ้น</t>
  </si>
  <si>
    <t>............................................</t>
  </si>
  <si>
    <t>ตัวอักษร</t>
  </si>
  <si>
    <t>ฉบับ</t>
  </si>
  <si>
    <t>..............................................</t>
  </si>
  <si>
    <t>.............................................</t>
  </si>
  <si>
    <t>......................................................</t>
  </si>
  <si>
    <t xml:space="preserve">ค่าใช้จ่ายอื่น ๆ </t>
  </si>
  <si>
    <t>Oบ้านพัก   Oสำนักงาน  Oประเทศไทย     ตั้งแต่วันที่</t>
  </si>
  <si>
    <t>ค่าเครื่องบิน(ไป-กลับ)</t>
  </si>
  <si>
    <t xml:space="preserve">ค่าพาหนะ </t>
  </si>
  <si>
    <t>รายละเอียด</t>
  </si>
  <si>
    <t>ลงวันที่(หนังสือขออนุมัติ)</t>
  </si>
  <si>
    <t>เดินทางไปปฏิบัติราชการเรื่อง(ชื่อโครงการฝึกอบรมฯลฯ)</t>
  </si>
  <si>
    <t>บ้านเลขที่</t>
  </si>
  <si>
    <t>เวลา(เดินทางไป)(เริ่มต้นเดินทาง)</t>
  </si>
  <si>
    <t>เวลา(เดินทางกลับ)(สิ้นสุดเดินทาง)</t>
  </si>
  <si>
    <t>โปรแกรมคำนวณวันเดินทางไปราชการ</t>
  </si>
  <si>
    <t>เวลา(ตัวอย่าง 7:30)</t>
  </si>
  <si>
    <t>ป้อนวันเดินทาง( ตัวอย่าง  10/11/2006)</t>
  </si>
  <si>
    <t>ป้อนวันกลับ(ตัวอย่าง 12/11/2006</t>
  </si>
  <si>
    <t>ผลการเดินทาง</t>
  </si>
  <si>
    <t>วันที่เริ่มเดินทาง</t>
  </si>
  <si>
    <t>วันเดินทางสิ้นสุด</t>
  </si>
  <si>
    <t>**ห้องเดี่ยว เท่าที่จ่ายจริงไม่เกิน 1450บ./คืน</t>
  </si>
  <si>
    <t>**ห้องคู่ เท่าที่จ่ายจริงไม่เกิน 900บ./คน/คืน</t>
  </si>
  <si>
    <t>ค่าเบี้ยเลี้ยง</t>
  </si>
  <si>
    <t>ค่าที่พัก</t>
  </si>
  <si>
    <t>ค่าพาหนะ</t>
  </si>
  <si>
    <t>กรณีเบิกค่าพาหนะ</t>
  </si>
  <si>
    <t>ไป</t>
  </si>
  <si>
    <t>จาก</t>
  </si>
  <si>
    <t>ค่ารถรับจ้าง/รถโดยสารประจำทางพร้อมสัมภาระ</t>
  </si>
  <si>
    <t>ค่ารถรับจ้าง/รถโดยสารประจำทาง</t>
  </si>
  <si>
    <t xml:space="preserve">รวมเวลาเดินทาง </t>
  </si>
  <si>
    <t>ค่าเบี้ยเลี้ยงเดินทาง</t>
  </si>
  <si>
    <t>-</t>
  </si>
  <si>
    <t>นางมนุวดี เชาว์โกวิทกุล</t>
  </si>
  <si>
    <t>นักวิชาการเงินและบัญชี ชำนาญการพิเศษ</t>
  </si>
  <si>
    <t>กรณีอบรมคนละที่กับโรงแรมที่พัก</t>
  </si>
  <si>
    <t>บ้านพักจังหวัดสตูล</t>
  </si>
  <si>
    <t>ตัวอย่างวันที่</t>
  </si>
  <si>
    <t>สถานที่จัดประชุม</t>
  </si>
  <si>
    <t>บ้านเลขที่-คนที่1</t>
  </si>
  <si>
    <t>บ้านเลขที่-คนที่2</t>
  </si>
  <si>
    <t>บ้านเลขที่-คนที่3</t>
  </si>
  <si>
    <t>บ้านเลขที่-คนที่4</t>
  </si>
  <si>
    <t>หรือกรณีผู้จัดไม่เลี้ยงอาหารฯลฯ</t>
  </si>
  <si>
    <t>จำนวน เอกสารประกอบการเบิกจ่าย</t>
  </si>
  <si>
    <t>ค่าเบี้ยเลี้ยง(มื้อละ80บ.*3มื้อ=240/วัน) อัตรา</t>
  </si>
  <si>
    <t>อัตรา</t>
  </si>
  <si>
    <t>รวมเงิน</t>
  </si>
  <si>
    <t>ชื่อผู้เดินทาง คนที่ 1</t>
  </si>
  <si>
    <t>ชื่อผู้เดินทาง คนที่ 2</t>
  </si>
  <si>
    <t>ชื่อผู้เดินทาง คนที่ 3</t>
  </si>
  <si>
    <t>บ้านเลขที่-คนที่5</t>
  </si>
  <si>
    <t>ชื่อผู้เดินทาง คนที่ 4</t>
  </si>
  <si>
    <t>ชื่อผู้เดินทาง คนที่ 5</t>
  </si>
  <si>
    <t>ข้าพเจ้า(คนที่ 1)</t>
  </si>
  <si>
    <t>บ้านเลขที่-คนที่6</t>
  </si>
  <si>
    <t>บ้านเลขที่-คนที่7</t>
  </si>
  <si>
    <t>ชื่อผู้เดินทาง คนที่ 6</t>
  </si>
  <si>
    <t>ชื่อผู้เดินทาง คนที่ 7</t>
  </si>
  <si>
    <t>พร้อมด้วย(กรณีเดินทางหมู่คณะ)(คนที่ 3)</t>
  </si>
  <si>
    <t>พร้อมด้วย(กรณีเดินทางหมู่คณะ)(คนที่ 2)</t>
  </si>
  <si>
    <t>พร้อมด้วย(กรณีเดินทางหมู่คณะ)(คนที่ 4)</t>
  </si>
  <si>
    <t>พร้อมด้วย(กรณีเดินทางหมู่คณะ)(คนที่ 5)</t>
  </si>
  <si>
    <t>พร้อมด้วย(กรณีเดินทางหมู่คณะ)(คนที่ 6)</t>
  </si>
  <si>
    <t>พร้อมด้วย(กรณีเดินทางหมู่คณะ)(คนที่ 7)</t>
  </si>
  <si>
    <t>ชื่อ-สกุล</t>
  </si>
  <si>
    <t>เวลาเดินทาง</t>
  </si>
  <si>
    <t>เวลากลับ</t>
  </si>
  <si>
    <t>จำนวนวัน</t>
  </si>
  <si>
    <t>ค่าเบี้ยเลี้ยงประชุม/อบรม</t>
  </si>
  <si>
    <t>ระหว่างวันที่</t>
  </si>
  <si>
    <t>**กรอกข้อมูลในช่องสี</t>
  </si>
  <si>
    <t>ชื่อผู้เดินทาง</t>
  </si>
  <si>
    <t>คำนวณเบี้ยเลี้ยง</t>
  </si>
  <si>
    <t>หลักฐานการจ่ายเงินค่าใช้จ่ายในการเดินทางไปราชการ</t>
  </si>
  <si>
    <t>ส่วนที่ 2</t>
  </si>
  <si>
    <t>ประกอบใบเบิกค่าใช้จ่ายในการเดินทางของ</t>
  </si>
  <si>
    <t>ลำดับที่</t>
  </si>
  <si>
    <t>ชื่อ</t>
  </si>
  <si>
    <t>ค่าเช่าที่พัก</t>
  </si>
  <si>
    <t>ค่าใช้จ่ายอื่นๆ</t>
  </si>
  <si>
    <t>ค่าใช้จ่าย</t>
  </si>
  <si>
    <t>ลายมือชื่อ</t>
  </si>
  <si>
    <t>ที่รับเงิน</t>
  </si>
  <si>
    <t>จำนวนเงินรวมทั้งสิ้น(ตัวอักษร)</t>
  </si>
  <si>
    <t>1.ค่าเบี้ยเลี้ยงและค่าเช่าที่พักให้ระบุอัตราวันและจำนวนวันที่ขอเบิกของแต่ละบุคคลในช่องหมายเหตุ</t>
  </si>
  <si>
    <t>2.ให้ผู้มีสิทธิแต่ละคะเป็นผู้ลงลายมือชื่อผู้รับเงินและวัน เดือน ปี ที่ได้รับเงิน กรณีเป็นการรับเงินยืม ให้ระบุวันที่ที่ได้รับจากเงินยืม</t>
  </si>
  <si>
    <t>3.ผู้จ่ายเงิน หมายถึง ผู้ที่ขอยืมเงินจากทางราชการ และจ่ายเงินนั้นให้แก่ผู้เดินทางแต่ละคน เป็นคนลงลายมือชื่อผู้จ่ายเงิน</t>
  </si>
  <si>
    <t>ลงชื่อ.....................................................................ผู้จ่ายเงิน</t>
  </si>
  <si>
    <t>ชื่อส่วนราชการ                        โรงพยาบาลสตูล</t>
  </si>
  <si>
    <t>พร้อมด้วย(กรณีเดินทางหมู่คณะ)(คนที่ 8)</t>
  </si>
  <si>
    <t>พร้อมด้วย(กรณีเดินทางหมู่คณะ)(คนที่ 9)</t>
  </si>
  <si>
    <t>พร้อมด้วย(กรณีเดินทางหมู่คณะ)(คนที่ 10)</t>
  </si>
  <si>
    <t>บ้านเลขที่-คนที่8</t>
  </si>
  <si>
    <t>บ้านเลขที่-คนที่9</t>
  </si>
  <si>
    <t>บ้านเลขที่-คนที่10</t>
  </si>
  <si>
    <t>ชื่อผู้เดินทาง คนที่ 8</t>
  </si>
  <si>
    <t>ชื่อผู้เดินทาง คนที่ 9</t>
  </si>
  <si>
    <t>ชื่อผู้เดินทาง คนที่ 10</t>
  </si>
  <si>
    <t>**วันเดินทาง/ไม่เลี้ยงอาหาร</t>
  </si>
  <si>
    <t>**วันประชุมหักมื้ออาหาร(1มื้อ)</t>
  </si>
  <si>
    <t>**วันประชุมหักมื้ออาหาร(2มื้อ)</t>
  </si>
  <si>
    <t>**วันประชุมหักมื้ออาหาร 2 มื้อ</t>
  </si>
  <si>
    <t>**วันประชุมหักมื้ออาหาร 1 มื้อ</t>
  </si>
  <si>
    <t>**ค่าเครื่องบิน</t>
  </si>
  <si>
    <r>
      <rPr>
        <b/>
        <sz val="18"/>
        <color rgb="FFFF0000"/>
        <rFont val="TH SarabunPSK"/>
        <family val="2"/>
      </rPr>
      <t>***หมายเหตุ</t>
    </r>
    <r>
      <rPr>
        <b/>
        <sz val="18"/>
        <color theme="1"/>
        <rFont val="TH SarabunPSK"/>
        <family val="2"/>
      </rPr>
      <t>(ส่วนที่ 2) กรณีเดินทางไม่พร้อมกัน</t>
    </r>
  </si>
  <si>
    <t>คำนวณเวลาเดินทาง</t>
  </si>
  <si>
    <t>ข้อมูลลิงก์มาจาก sheet บก.111</t>
  </si>
  <si>
    <t>วันขออนุมัติไปราชการ</t>
  </si>
  <si>
    <t>วันขออนุมัติเดินทางก่อน</t>
  </si>
  <si>
    <t>วันขออนุมัติกลับหลัง</t>
  </si>
  <si>
    <t>วันประชุม/อบรม</t>
  </si>
  <si>
    <t>รวมวัน</t>
  </si>
  <si>
    <t>31 พค.-2 มิย 67</t>
  </si>
  <si>
    <t>คำนวณเวลาเดินทาง(คนที่1)</t>
  </si>
  <si>
    <t>คำนวณเวลาเดินทาง(คนที่ 2)</t>
  </si>
  <si>
    <t>คำนวณเวลาเดินทาง(คนที่ 3)</t>
  </si>
  <si>
    <t>คำนวณเวลาเดินทาง(คนที่ 4)</t>
  </si>
  <si>
    <t>คำนวณเวลาเดินทาง(คนที่ 5)</t>
  </si>
  <si>
    <t>คำนวณเวลาเดินทาง(คนที่ 6)</t>
  </si>
  <si>
    <t>คำนวณเวลาเดินทาง(คนที่ 7)</t>
  </si>
  <si>
    <t>คำนวณเวลาเดินทาง(คนที่ 8)</t>
  </si>
  <si>
    <t>คำนวณเวลาเดินทาง(คนที่ 9)</t>
  </si>
  <si>
    <t>คำนวณเวลาเดินทาง(คนที่ 10)</t>
  </si>
  <si>
    <t>ป้อนเวลา(ตัวอย่าง 7:30:00</t>
  </si>
  <si>
    <t>ตัวอย่าง</t>
  </si>
  <si>
    <t>**ออกเดินทาง</t>
  </si>
  <si>
    <t>**กลับถึงที่พัก</t>
  </si>
  <si>
    <t>ป้อนข้อมูล</t>
  </si>
  <si>
    <t>ตอนที่ 1 (รายละเอียดเงินยืม)</t>
  </si>
  <si>
    <t>ตอนที่ 2 (รายละเอียดการเดินทาง)</t>
  </si>
  <si>
    <t>ข้อมูลลิงก์มาจาก sheet (2) คำนวณเบี้ยเลี้ยง</t>
  </si>
  <si>
    <t>ข้อมูลลิงก์มาจากsheet (2)คำนวณเบี้ยเลี้ยง</t>
  </si>
  <si>
    <t>ตอนที่ 3 (รายละเอียดการเบิกค่าพาหนะ)</t>
  </si>
  <si>
    <t>เบิกค่าพาหนะ</t>
  </si>
  <si>
    <t>**เดินทางโดยเครื่องบิน</t>
  </si>
  <si>
    <t>**โดยรถโดยสารประจำทาง(รถทัวร์)</t>
  </si>
  <si>
    <t>**โดยรถโดยสารประจำทาง(รถตู้ปรับอากาศ)</t>
  </si>
  <si>
    <t>**โดยรถรับจ้าง(taxi/รถมอเตอร์ไชด์/รถตุ๊กตุ๊ก)</t>
  </si>
  <si>
    <t xml:space="preserve">เส้นทาง/ราคา แน่นอน </t>
  </si>
  <si>
    <r>
      <t xml:space="preserve">(ระบุราคาไว้ในช่องของบันทัดสุดท้ายด้วยทุกครั้ง </t>
    </r>
    <r>
      <rPr>
        <b/>
        <u/>
        <sz val="14"/>
        <color rgb="FFFF0000"/>
        <rFont val="TH SarabunPSK"/>
        <family val="2"/>
      </rPr>
      <t>**ค่าเครื่องบิน</t>
    </r>
    <r>
      <rPr>
        <b/>
        <u/>
        <sz val="14"/>
        <color theme="1"/>
        <rFont val="TH SarabunPSK"/>
        <family val="2"/>
      </rPr>
      <t>)</t>
    </r>
  </si>
  <si>
    <t>ราคาไป-กลับ</t>
  </si>
  <si>
    <t>**ระบุราคาไป-กลับ</t>
  </si>
  <si>
    <t>**เฉาะกรณียืมเงินให้กรอกรายละเอียด**</t>
  </si>
  <si>
    <t>โปรแกรมคำนวณค่าTAXI</t>
  </si>
  <si>
    <t>https://taxi.ml.ac.th/#</t>
  </si>
  <si>
    <t>**</t>
  </si>
  <si>
    <t>การเบิกค่าใช้จ่ายเป็นไปด้วยความเหมาะสม ประหยัด เพื่อประโยชน์แก่ทางราชการ***</t>
  </si>
  <si>
    <t>**กรณีเดินทางไปราชการ และผู้จัดการฝึกอบรมไม่ได้รับผิดชอบค่าใช้จ่ายบางส่วนหรือทั้งหมด**</t>
  </si>
  <si>
    <t>เลขภาษี โรงพยาบาลสตูล 099-4000-593-953</t>
  </si>
  <si>
    <t>ลำดับ</t>
  </si>
  <si>
    <t>เอกสาร/ฟอร์ม</t>
  </si>
  <si>
    <t>คำอธิบาย</t>
  </si>
  <si>
    <t>หน่วยงาน</t>
  </si>
  <si>
    <t>หนังสือขออนุมัติตัวบุคคลเข้ารับการฝึกอบรม</t>
  </si>
  <si>
    <t>ได้รับอนุมัติจากผู้มีอำนาจอนุมัติ</t>
  </si>
  <si>
    <t>พรส</t>
  </si>
  <si>
    <t>พร้อมแนบโครงการหรือหลักสูตร(ต้นเรื่อง)</t>
  </si>
  <si>
    <t>ระบุตัวผู้ได้รับมอบหมาย(จนท.ผู้เข้าร่วมอบรม)</t>
  </si>
  <si>
    <t>กลุ่มภารกิจ/พรส.</t>
  </si>
  <si>
    <t>บันทึกข้อความเพื่อขออนุมัติไปราชการ เสนอผู้มีอำนาจอนุมัติ</t>
  </si>
  <si>
    <t>ระบุ ชื่อ-สกุล พร้อมตำแหน่ง</t>
  </si>
  <si>
    <t>พรส/จนท.ผู้เข้าร่วมอบรม</t>
  </si>
  <si>
    <t>ชื่อคณะเดินทาง(ทุกคน)พร้อมตำแหน่ง(กรณีเดินทางไปเป็นหมู่คณะ)</t>
  </si>
  <si>
    <t>ระบุสถานที่ฝึกอบรม</t>
  </si>
  <si>
    <t>พาหนะที่ใช้เดินทางในครั้งนั้น</t>
  </si>
  <si>
    <t>วันเริ่มต้น-สิ้นสุดการเดินทาง(ครอบคลุมการเดินทางไป-กลับ)</t>
  </si>
  <si>
    <t>การเงิน/พรส/จนท.ฯ</t>
  </si>
  <si>
    <t>**ประมาณการค่าใช้จ่ายในการเดินทาง</t>
  </si>
  <si>
    <t>**ค่าเบี้ยเลี้ยงเดินทาง (ตามวันเวลาที่ได้รับอนุมัติปฏิบัติราชการ)</t>
  </si>
  <si>
    <t>**ค่าเช่าที่พัก (ตามอัตรา ห้องพักเดี่ยว/ห้องพักคู่)</t>
  </si>
  <si>
    <t>**ค่าลงทะเบียน (ถ้ามี)</t>
  </si>
  <si>
    <t>**ค่าพาหนะ(ตามเท่าที่จ่ายจริง ตามสิทธิ)</t>
  </si>
  <si>
    <t>สัญญาการยืมเงิน</t>
  </si>
  <si>
    <t>**ยืมต้องไม่เกินประมาณการที่ได้รับอนุมัติ</t>
  </si>
  <si>
    <t>จนท.ฯ/การเงิน</t>
  </si>
  <si>
    <t>สำเนาเอกสารข้อ 1 และ 2</t>
  </si>
  <si>
    <t>**ก่อนการเดินทาง 7 วันทำการ เข้าบัญชีผู้ยืม 1 วันทำการก่อนเดินทาง**</t>
  </si>
  <si>
    <t>**ก่อนการเดินทาง 10 วันทำการ เข้าบัญชีผู้ยืม 3 วันทำการก่อนเดินทาง**</t>
  </si>
  <si>
    <t>เบิกเงินค่าใช้จ่ายเดินทาง</t>
  </si>
  <si>
    <t>เขียน (เบิกค่าใช้จ่ายเดินทาง)</t>
  </si>
  <si>
    <t>**ใบเบิกค่าใช้จ่ายในการเดินทาง แบบ 8708 ส่วนที่ 1</t>
  </si>
  <si>
    <t>**หลักฐานการจ่ายเงินค่าใช้จ่ายในการเดินทาง แบบ 8708 ส่วนที่ 2</t>
  </si>
  <si>
    <t>**ใบรับรองแทนใบเสร็จรับเงิน บก.111</t>
  </si>
  <si>
    <t>ใช้เป็นหลักฐานการเบิกค่าพาหนะ</t>
  </si>
  <si>
    <t>เอกสารประกอบการเบิกเงิน</t>
  </si>
  <si>
    <t>1.เอกสารฉบับจริง ตามข้อ 1.1 และ 1.2</t>
  </si>
  <si>
    <t>2.ใบเสร็จรับเงินค่าเช่าที่พัก พร้อมแนบ Folio</t>
  </si>
  <si>
    <t>แสดงวัน เวลา อัตราค่าที่พัก และชื่อผู้เข้าพัก</t>
  </si>
  <si>
    <t>3..ใบเสร็จรับเงินค่าตั๋วเครื่องบิน พร้อม Itinerary receipt และ Boarding Pass</t>
  </si>
  <si>
    <t>ระบุชื่อสายการบิน / วันที่ออกหลักฐาน</t>
  </si>
  <si>
    <t>ชื่อ-สกุล ผู้เดินทาง ต้นทาง - ปลายทาง</t>
  </si>
  <si>
    <t>เลขที่เที่ยวบิน วัน เวลา เดินทาง และจำนวนเงิน</t>
  </si>
  <si>
    <t>**รายละเอียดการเบิกค่าใช้จ่ายเดินทางฯ**</t>
  </si>
  <si>
    <t>ค่าใช้จ่ายฝึกอบรม</t>
  </si>
  <si>
    <t>ไม่เลี้ยงอาหาร</t>
  </si>
  <si>
    <t>เลี้ยงอาหาร</t>
  </si>
  <si>
    <t>**กรณีพักค้างแรม</t>
  </si>
  <si>
    <t>24ชั่วโมง=1วัน</t>
  </si>
  <si>
    <t>240 บาท</t>
  </si>
  <si>
    <t>เศษของชั่วโมง เกิน 12 ชั่วโมง = 1 วัน</t>
  </si>
  <si>
    <t xml:space="preserve">**กรณีไม่พักค้างแรม </t>
  </si>
  <si>
    <t xml:space="preserve"> เกิน 12 ชั่วโมง = 1 วัน</t>
  </si>
  <si>
    <t>**กรณีเดินทางล่วงหน้า</t>
  </si>
  <si>
    <t>ให้นับตั้งแต่เริ่มปฎิบัติราชการ**(นับตามเวลาเริ่มประชุม/อบรม)</t>
  </si>
  <si>
    <t>**กรณีเดินทางกลับหลัง</t>
  </si>
  <si>
    <t>ให้นับถึงสิ้นสุดเวลาปฏิบัติราชการ**(นับสิ้นสุดเวลาประชุม/อบรม)</t>
  </si>
  <si>
    <t>พักคู่</t>
  </si>
  <si>
    <t>พักเดี่ยว</t>
  </si>
  <si>
    <t>2.2.</t>
  </si>
  <si>
    <r>
      <rPr>
        <b/>
        <u/>
        <sz val="18"/>
        <color theme="1"/>
        <rFont val="TH SarabunPSK"/>
        <family val="2"/>
      </rPr>
      <t>ประเภท ข</t>
    </r>
    <r>
      <rPr>
        <sz val="18"/>
        <color theme="1"/>
        <rFont val="TH SarabunPSK"/>
        <family val="2"/>
      </rPr>
      <t xml:space="preserve"> (ทั่วไป : ปฏิบัติงาน,ชำนาญงาน,อาวุโส)</t>
    </r>
  </si>
  <si>
    <t xml:space="preserve">            (วิชาการ : ปฏิบัติการ,ชำนาญการ,ชำนาญการพิเศษ)</t>
  </si>
  <si>
    <t xml:space="preserve">            (อำนวยการ : ต้น)</t>
  </si>
  <si>
    <t xml:space="preserve">            (บริหาร : ต้น,สูง)</t>
  </si>
  <si>
    <r>
      <rPr>
        <b/>
        <u/>
        <sz val="18"/>
        <color theme="1"/>
        <rFont val="TH SarabunPSK"/>
        <family val="2"/>
      </rPr>
      <t>ประเภท ก</t>
    </r>
    <r>
      <rPr>
        <sz val="18"/>
        <color theme="1"/>
        <rFont val="TH SarabunPSK"/>
        <family val="2"/>
      </rPr>
      <t xml:space="preserve"> (ทั่วไป : ทักษะพิเศษ)</t>
    </r>
  </si>
  <si>
    <t xml:space="preserve">            (วิชาการ : เชี่ยวชาญ,ทรงคุณวุฒิ)</t>
  </si>
  <si>
    <t xml:space="preserve">            (อำนวยการ : สูง)</t>
  </si>
  <si>
    <t>ให้ใช้ยานพาหนะประจำทางและให้เบิกค่าพาหนะได้โดยประหยัด</t>
  </si>
  <si>
    <t>**เบิกเท่าที่จ่ายจริง**</t>
  </si>
  <si>
    <t xml:space="preserve">กรณีไม่มียานพาหนะประจำทางหรือมีแต่ต้องการความรวดเร็ว </t>
  </si>
  <si>
    <t>เพื่อประโยชน์ต่อทางราชการ ให้ใช้รถรับจ้าง(ให้ชี้แจงเหตุผลและความจำเป็น)</t>
  </si>
  <si>
    <t>2.4.</t>
  </si>
  <si>
    <t>ค่าลงทะเบียน</t>
  </si>
  <si>
    <t>เท่าที่จ่ายจริง ตามที่ผู้จัดเรียกเก็บ(ตามระเบียบ)</t>
  </si>
  <si>
    <t>Sheet</t>
  </si>
  <si>
    <t>(1) กรอกข้อมูล</t>
  </si>
  <si>
    <t>เฉพาะกรณีมีการยืมเงิน</t>
  </si>
  <si>
    <t xml:space="preserve">ข้อ </t>
  </si>
  <si>
    <t>1.1-1.4</t>
  </si>
  <si>
    <t>บันทึกข้อความขออนุมัติเดินทาง</t>
  </si>
  <si>
    <t>2.1-2.9</t>
  </si>
  <si>
    <t>รายละเอียดเพิ่มเติม</t>
  </si>
  <si>
    <t>ที่อยู่+ค่าที่พัก</t>
  </si>
  <si>
    <t>รายละเอียดค่าพาหนะเดินทาง</t>
  </si>
  <si>
    <t>3.1-3.10</t>
  </si>
  <si>
    <t>(2)คำนวณเบี้ยเลี้ยง</t>
  </si>
  <si>
    <t>ป้อนเวลา(ตัวอย่าง 7:30:00)</t>
  </si>
  <si>
    <t>ป้อนเวลาเดินทาง(ตัวอย่าง 06:00:00)</t>
  </si>
  <si>
    <t>ป้อนเวลากลับ(ตัวอย่าง 19:00:00)</t>
  </si>
  <si>
    <t>Sheet (1) กรอกข้อมูล</t>
  </si>
  <si>
    <t>Sheet (2) คำนวณเบี้ยเลี้ยง</t>
  </si>
  <si>
    <t xml:space="preserve">            (1) **กรอกข้อมูลรายละเอียดเฉพาะ Sheet 1 และ  Sheet 2**</t>
  </si>
  <si>
    <t xml:space="preserve">            (2) print เอกสาร ส่วนที่ 1 ,หน้าที่ 2 , บก.111 ,ติดกากตั๋ว และกรณีเดินทางเป็นหมู่คณะให้print ส่วนที่ 2 ด้วย</t>
  </si>
  <si>
    <t>***</t>
  </si>
  <si>
    <t>(กรณีเดินทางมีสัมภาระ)</t>
  </si>
  <si>
    <t>หัก มื้อละ 80 บาท</t>
  </si>
  <si>
    <t>กลับถึง    Oบ้านพัก   Oสำนักงาน  Oประเทศไทย วันที่</t>
  </si>
  <si>
    <r>
      <t>ป้อนวันเดินทาง</t>
    </r>
    <r>
      <rPr>
        <b/>
        <sz val="16"/>
        <color rgb="FFFF0000"/>
        <rFont val="TH SarabunPSK"/>
        <family val="2"/>
      </rPr>
      <t>( ตัวอย่าง  10/11/2006)</t>
    </r>
  </si>
  <si>
    <r>
      <t>ป้อนวันกลับ</t>
    </r>
    <r>
      <rPr>
        <b/>
        <sz val="16"/>
        <color rgb="FFFF0000"/>
        <rFont val="TH SarabunPSK"/>
        <family val="2"/>
      </rPr>
      <t>(ตัวอย่าง 12/11/2006)</t>
    </r>
  </si>
  <si>
    <t>**จนท.บันทึกข้อมูลใน sheet (1) กรอกข้อมูล และ sheet (2) คำนวณเบี้ยเลี้ยง</t>
  </si>
  <si>
    <t>**ส่งในเมล์ satunfn10746@gmail เพื่อให้การเงินตรวจสอบก่อนprint นะคะ</t>
  </si>
  <si>
    <t>สนามบินหาดใหญ่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</si>
</sst>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87" formatCode="d\/mm\/yyyy"/>
    <numFmt numFmtId="188" formatCode="hh:mm:ss;@"/>
    <numFmt numFmtId="189" formatCode="[$-101041E]d&quot; &quot;mmmm&quot; &quot;yyyy;@"/>
    <numFmt numFmtId="190" formatCode="[$-F800]dddd\,&quot; &quot;mmmm&quot; &quot;dd\,&quot; &quot;yyyy"/>
    <numFmt numFmtId="191" formatCode="_-* #,##0_-;\-* #,##0_-;_-* &quot;-&quot;??_-;_-@_-"/>
    <numFmt numFmtId="192" formatCode="[$-101041E]d&quot; &quot;mmm&quot; &quot;yy;@"/>
    <numFmt numFmtId="193" formatCode="0.0"/>
    <numFmt numFmtId="194" formatCode="[$-107041E]d&quot; &quot;mmmm&quot; &quot;yyyy;@"/>
  </numFmts>
  <fonts count="5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sz val="20"/>
      <color theme="1"/>
      <name val="TH SarabunPSK"/>
      <family val="2"/>
    </font>
    <font>
      <sz val="14"/>
      <color rgb="FFFF0000"/>
      <name val="TH SarabunPSK"/>
      <family val="2"/>
    </font>
    <font>
      <b/>
      <sz val="14"/>
      <color theme="1"/>
      <name val="TH SarabunPSK"/>
      <family val="2"/>
    </font>
    <font>
      <b/>
      <sz val="14"/>
      <color rgb="FFFF0000"/>
      <name val="TH SarabunPSK"/>
      <family val="2"/>
    </font>
    <font>
      <u/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sz val="16"/>
      <color rgb="FFFF0000"/>
      <name val="TH SarabunPSK"/>
      <family val="2"/>
    </font>
    <font>
      <sz val="16"/>
      <color rgb="FF0033CC"/>
      <name val="TH SarabunPSK"/>
      <family val="2"/>
    </font>
    <font>
      <b/>
      <sz val="16"/>
      <color rgb="FF0033CC"/>
      <name val="TH SarabunPSK"/>
      <family val="2"/>
    </font>
    <font>
      <b/>
      <sz val="20"/>
      <color indexed="9"/>
      <name val="Angsana New"/>
      <family val="1"/>
    </font>
    <font>
      <sz val="16"/>
      <name val="Angsana New"/>
      <family val="1"/>
    </font>
    <font>
      <b/>
      <sz val="16"/>
      <color indexed="9"/>
      <name val="Angsana New"/>
      <family val="1"/>
    </font>
    <font>
      <b/>
      <sz val="24"/>
      <color indexed="10"/>
      <name val="Angsana New"/>
      <family val="1"/>
    </font>
    <font>
      <sz val="16"/>
      <color rgb="FFFF0000"/>
      <name val="Angsana New"/>
      <family val="1"/>
    </font>
    <font>
      <sz val="16"/>
      <color indexed="9"/>
      <name val="Angsana New"/>
      <family val="1"/>
    </font>
    <font>
      <b/>
      <u/>
      <sz val="16"/>
      <color rgb="FF0033CC"/>
      <name val="TH SarabunPSK"/>
      <family val="2"/>
    </font>
    <font>
      <b/>
      <sz val="18"/>
      <color theme="1"/>
      <name val="TH SarabunPSK"/>
      <family val="2"/>
    </font>
    <font>
      <b/>
      <sz val="18"/>
      <color rgb="FFFF0000"/>
      <name val="TH SarabunPSK"/>
      <family val="2"/>
    </font>
    <font>
      <b/>
      <u/>
      <sz val="16"/>
      <color rgb="FFFF0000"/>
      <name val="TH SarabunPSK"/>
      <family val="2"/>
    </font>
    <font>
      <b/>
      <u/>
      <sz val="14"/>
      <color theme="1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4"/>
      <name val="TH SarabunPSK"/>
      <family val="2"/>
    </font>
    <font>
      <u/>
      <sz val="16"/>
      <color rgb="FFFF0000"/>
      <name val="TH SarabunPSK"/>
      <family val="2"/>
    </font>
    <font>
      <b/>
      <u/>
      <sz val="16"/>
      <name val="TH SarabunPSK"/>
      <family val="2"/>
    </font>
    <font>
      <b/>
      <u/>
      <sz val="20"/>
      <color rgb="FFFF0000"/>
      <name val="TH SarabunPSK"/>
      <family val="2"/>
    </font>
    <font>
      <u/>
      <sz val="16"/>
      <color theme="1"/>
      <name val="TH SarabunPSK"/>
      <family val="2"/>
    </font>
    <font>
      <sz val="16"/>
      <name val="TH SarabunPSK"/>
      <family val="2"/>
    </font>
    <font>
      <b/>
      <sz val="16"/>
      <color indexed="9"/>
      <name val="TH SarabunPSK"/>
      <family val="2"/>
    </font>
    <font>
      <b/>
      <sz val="16"/>
      <color indexed="10"/>
      <name val="TH SarabunPSK"/>
      <family val="2"/>
    </font>
    <font>
      <sz val="16"/>
      <color theme="0"/>
      <name val="TH SarabunPSK"/>
      <family val="2"/>
    </font>
    <font>
      <u val="singleAccounting"/>
      <sz val="16"/>
      <color theme="1"/>
      <name val="TH SarabunPSK"/>
      <family val="2"/>
    </font>
    <font>
      <b/>
      <u/>
      <sz val="16"/>
      <color indexed="10"/>
      <name val="TH SarabunPSK"/>
      <family val="2"/>
    </font>
    <font>
      <u/>
      <sz val="14"/>
      <color rgb="FFFF0000"/>
      <name val="TH SarabunPSK"/>
      <family val="2"/>
    </font>
    <font>
      <b/>
      <u/>
      <sz val="14"/>
      <color rgb="FFFF0000"/>
      <name val="TH SarabunPSK"/>
      <family val="2"/>
    </font>
    <font>
      <b/>
      <sz val="14"/>
      <color rgb="FF0033CC"/>
      <name val="TH SarabunPSK"/>
      <family val="2"/>
    </font>
    <font>
      <b/>
      <u/>
      <sz val="18"/>
      <color rgb="FFFF0000"/>
      <name val="TH SarabunPSK"/>
      <family val="2"/>
    </font>
    <font>
      <u/>
      <sz val="11"/>
      <color theme="10"/>
      <name val="Tahoma"/>
      <family val="2"/>
      <charset val="222"/>
      <scheme val="minor"/>
    </font>
    <font>
      <u/>
      <sz val="20"/>
      <color theme="1"/>
      <name val="TH SarabunPSK"/>
      <family val="2"/>
    </font>
    <font>
      <sz val="20"/>
      <color theme="1"/>
      <name val="Tahoma"/>
      <family val="2"/>
      <charset val="222"/>
      <scheme val="minor"/>
    </font>
    <font>
      <u/>
      <sz val="20"/>
      <color theme="10"/>
      <name val="Tahoma"/>
      <family val="2"/>
      <charset val="222"/>
      <scheme val="minor"/>
    </font>
    <font>
      <b/>
      <u/>
      <sz val="18"/>
      <color theme="1"/>
      <name val="TH SarabunPSK"/>
      <family val="2"/>
    </font>
    <font>
      <sz val="18"/>
      <color rgb="FFFF0000"/>
      <name val="TH SarabunPSK"/>
      <family val="2"/>
    </font>
    <font>
      <u/>
      <sz val="18"/>
      <color theme="1"/>
      <name val="TH SarabunPSK"/>
      <family val="2"/>
    </font>
    <font>
      <sz val="11"/>
      <color rgb="FFFF0000"/>
      <name val="Tahoma"/>
      <family val="2"/>
      <charset val="22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66"/>
        <bgColor indexed="64"/>
      </patternFill>
    </fill>
  </fills>
  <borders count="8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0033CC"/>
      </right>
      <top/>
      <bottom/>
      <diagonal/>
    </border>
    <border>
      <left style="thin">
        <color rgb="FF0033CC"/>
      </left>
      <right/>
      <top style="thin">
        <color rgb="FF0033CC"/>
      </top>
      <bottom style="thin">
        <color rgb="FF0033CC"/>
      </bottom>
      <diagonal/>
    </border>
    <border>
      <left/>
      <right/>
      <top style="thin">
        <color rgb="FF0033CC"/>
      </top>
      <bottom style="thin">
        <color rgb="FF0033CC"/>
      </bottom>
      <diagonal/>
    </border>
    <border>
      <left style="thin">
        <color rgb="FF0033CC"/>
      </left>
      <right/>
      <top/>
      <bottom/>
      <diagonal/>
    </border>
    <border>
      <left/>
      <right/>
      <top/>
      <bottom style="thin">
        <color rgb="FF0033CC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thin">
        <color rgb="FF0033CC"/>
      </bottom>
      <diagonal/>
    </border>
    <border>
      <left/>
      <right style="thin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rgb="FF0033CC"/>
      </left>
      <right/>
      <top style="thin">
        <color rgb="FF0033CC"/>
      </top>
      <bottom/>
      <diagonal/>
    </border>
    <border>
      <left/>
      <right/>
      <top style="thin">
        <color rgb="FF0033CC"/>
      </top>
      <bottom/>
      <diagonal/>
    </border>
    <border>
      <left style="thin">
        <color rgb="FF0033CC"/>
      </left>
      <right style="medium">
        <color indexed="64"/>
      </right>
      <top/>
      <bottom/>
      <diagonal/>
    </border>
    <border>
      <left style="thin">
        <color rgb="FF0033CC"/>
      </left>
      <right style="thin">
        <color rgb="FF0033CC"/>
      </right>
      <top/>
      <bottom/>
      <diagonal/>
    </border>
    <border>
      <left style="thin">
        <color rgb="FF0033CC"/>
      </left>
      <right style="thin">
        <color rgb="FF0033CC"/>
      </right>
      <top style="thin">
        <color rgb="FF0033CC"/>
      </top>
      <bottom/>
      <diagonal/>
    </border>
    <border>
      <left/>
      <right style="thin">
        <color rgb="FF0033CC"/>
      </right>
      <top style="thin">
        <color rgb="FF0033CC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33CC"/>
      </bottom>
      <diagonal/>
    </border>
    <border>
      <left/>
      <right style="thin">
        <color rgb="FF0033CC"/>
      </right>
      <top style="thin">
        <color indexed="64"/>
      </top>
      <bottom style="thin">
        <color rgb="FF0033CC"/>
      </bottom>
      <diagonal/>
    </border>
    <border>
      <left style="thin">
        <color rgb="FF0033CC"/>
      </left>
      <right/>
      <top style="thin">
        <color indexed="64"/>
      </top>
      <bottom style="thin">
        <color rgb="FF0033CC"/>
      </bottom>
      <diagonal/>
    </border>
    <border>
      <left style="thin">
        <color rgb="FF0033CC"/>
      </left>
      <right style="thin">
        <color indexed="64"/>
      </right>
      <top style="thin">
        <color indexed="64"/>
      </top>
      <bottom style="thin">
        <color rgb="FF0033CC"/>
      </bottom>
      <diagonal/>
    </border>
    <border>
      <left style="thin">
        <color indexed="64"/>
      </left>
      <right/>
      <top style="thin">
        <color rgb="FF0033CC"/>
      </top>
      <bottom style="thin">
        <color rgb="FF0033CC"/>
      </bottom>
      <diagonal/>
    </border>
    <border>
      <left style="thin">
        <color rgb="FF0033CC"/>
      </left>
      <right style="thin">
        <color indexed="64"/>
      </right>
      <top style="thin">
        <color rgb="FF0033CC"/>
      </top>
      <bottom style="thin">
        <color rgb="FF0033CC"/>
      </bottom>
      <diagonal/>
    </border>
    <border>
      <left style="thin">
        <color indexed="64"/>
      </left>
      <right/>
      <top style="thin">
        <color rgb="FF0033CC"/>
      </top>
      <bottom style="thin">
        <color indexed="64"/>
      </bottom>
      <diagonal/>
    </border>
    <border>
      <left/>
      <right style="thin">
        <color rgb="FF0033CC"/>
      </right>
      <top style="thin">
        <color rgb="FF0033CC"/>
      </top>
      <bottom style="thin">
        <color indexed="64"/>
      </bottom>
      <diagonal/>
    </border>
    <border>
      <left style="thin">
        <color rgb="FF0033CC"/>
      </left>
      <right style="thin">
        <color indexed="64"/>
      </right>
      <top style="thin">
        <color rgb="FF0033CC"/>
      </top>
      <bottom style="thin">
        <color indexed="64"/>
      </bottom>
      <diagonal/>
    </border>
    <border>
      <left/>
      <right style="thin">
        <color rgb="FF0033CC"/>
      </right>
      <top/>
      <bottom style="thin">
        <color rgb="FF0033CC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33CC"/>
      </left>
      <right/>
      <top style="thin">
        <color rgb="FF0033CC"/>
      </top>
      <bottom style="thin">
        <color indexed="64"/>
      </bottom>
      <diagonal/>
    </border>
    <border>
      <left/>
      <right/>
      <top style="thin">
        <color rgb="FF0033CC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4" fillId="0" borderId="0" applyNumberFormat="0" applyFill="0" applyBorder="0" applyAlignment="0" applyProtection="0"/>
  </cellStyleXfs>
  <cellXfs count="47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8" fillId="0" borderId="0" xfId="0" applyFont="1"/>
    <xf numFmtId="43" fontId="8" fillId="0" borderId="0" xfId="1" applyFont="1"/>
    <xf numFmtId="0" fontId="2" fillId="0" borderId="2" xfId="0" applyFont="1" applyBorder="1"/>
    <xf numFmtId="0" fontId="9" fillId="0" borderId="0" xfId="0" applyFont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left"/>
    </xf>
    <xf numFmtId="0" fontId="2" fillId="0" borderId="6" xfId="0" applyFont="1" applyBorder="1"/>
    <xf numFmtId="43" fontId="6" fillId="0" borderId="0" xfId="1" applyFont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5" xfId="0" applyFont="1" applyBorder="1"/>
    <xf numFmtId="0" fontId="2" fillId="0" borderId="14" xfId="0" applyFont="1" applyBorder="1" applyAlignment="1">
      <alignment horizontal="right"/>
    </xf>
    <xf numFmtId="15" fontId="8" fillId="0" borderId="0" xfId="0" applyNumberFormat="1" applyFont="1"/>
    <xf numFmtId="43" fontId="8" fillId="0" borderId="0" xfId="0" applyNumberFormat="1" applyFont="1"/>
    <xf numFmtId="0" fontId="6" fillId="0" borderId="0" xfId="0" applyFont="1" applyAlignment="1">
      <alignment horizontal="center"/>
    </xf>
    <xf numFmtId="0" fontId="10" fillId="0" borderId="0" xfId="0" applyFont="1"/>
    <xf numFmtId="43" fontId="6" fillId="0" borderId="0" xfId="0" applyNumberFormat="1" applyFont="1" applyAlignment="1">
      <alignment horizontal="center"/>
    </xf>
    <xf numFmtId="43" fontId="8" fillId="0" borderId="1" xfId="1" applyFont="1" applyBorder="1"/>
    <xf numFmtId="0" fontId="2" fillId="0" borderId="2" xfId="0" applyFont="1" applyBorder="1" applyAlignment="1">
      <alignment horizontal="right"/>
    </xf>
    <xf numFmtId="0" fontId="8" fillId="0" borderId="0" xfId="0" applyFont="1" applyAlignment="1">
      <alignment horizontal="center"/>
    </xf>
    <xf numFmtId="43" fontId="12" fillId="0" borderId="0" xfId="0" applyNumberFormat="1" applyFont="1"/>
    <xf numFmtId="0" fontId="11" fillId="0" borderId="0" xfId="0" applyFont="1"/>
    <xf numFmtId="43" fontId="7" fillId="0" borderId="7" xfId="1" applyFont="1" applyBorder="1"/>
    <xf numFmtId="43" fontId="2" fillId="0" borderId="0" xfId="1" applyFont="1"/>
    <xf numFmtId="43" fontId="2" fillId="0" borderId="0" xfId="1" applyFont="1" applyAlignment="1">
      <alignment horizontal="center"/>
    </xf>
    <xf numFmtId="43" fontId="2" fillId="0" borderId="7" xfId="1" applyFont="1" applyBorder="1" applyAlignment="1">
      <alignment horizontal="center"/>
    </xf>
    <xf numFmtId="43" fontId="6" fillId="0" borderId="13" xfId="1" applyFont="1" applyBorder="1"/>
    <xf numFmtId="43" fontId="6" fillId="0" borderId="10" xfId="1" applyFont="1" applyBorder="1"/>
    <xf numFmtId="43" fontId="2" fillId="0" borderId="10" xfId="1" applyFont="1" applyBorder="1"/>
    <xf numFmtId="43" fontId="2" fillId="0" borderId="16" xfId="1" applyFont="1" applyBorder="1"/>
    <xf numFmtId="43" fontId="2" fillId="0" borderId="0" xfId="0" applyNumberFormat="1" applyFont="1" applyAlignment="1">
      <alignment horizontal="right"/>
    </xf>
    <xf numFmtId="0" fontId="14" fillId="2" borderId="0" xfId="0" applyFont="1" applyFill="1" applyAlignment="1">
      <alignment horizontal="center"/>
    </xf>
    <xf numFmtId="0" fontId="15" fillId="2" borderId="0" xfId="0" applyFont="1" applyFill="1"/>
    <xf numFmtId="0" fontId="17" fillId="0" borderId="20" xfId="0" applyFont="1" applyBorder="1"/>
    <xf numFmtId="0" fontId="17" fillId="0" borderId="0" xfId="0" applyFont="1"/>
    <xf numFmtId="0" fontId="0" fillId="4" borderId="5" xfId="0" applyFill="1" applyBorder="1"/>
    <xf numFmtId="188" fontId="0" fillId="0" borderId="22" xfId="0" applyNumberFormat="1" applyBorder="1" applyProtection="1">
      <protection locked="0"/>
    </xf>
    <xf numFmtId="0" fontId="0" fillId="0" borderId="5" xfId="0" applyBorder="1"/>
    <xf numFmtId="0" fontId="17" fillId="0" borderId="23" xfId="0" applyFont="1" applyBorder="1"/>
    <xf numFmtId="0" fontId="0" fillId="0" borderId="6" xfId="0" applyBorder="1"/>
    <xf numFmtId="187" fontId="20" fillId="0" borderId="21" xfId="0" applyNumberFormat="1" applyFont="1" applyBorder="1" applyProtection="1">
      <protection locked="0"/>
    </xf>
    <xf numFmtId="0" fontId="21" fillId="8" borderId="0" xfId="0" applyFont="1" applyFill="1" applyProtection="1">
      <protection hidden="1"/>
    </xf>
    <xf numFmtId="2" fontId="21" fillId="8" borderId="0" xfId="0" applyNumberFormat="1" applyFont="1" applyFill="1" applyProtection="1">
      <protection hidden="1"/>
    </xf>
    <xf numFmtId="187" fontId="21" fillId="8" borderId="0" xfId="0" applyNumberFormat="1" applyFont="1" applyFill="1" applyProtection="1">
      <protection hidden="1"/>
    </xf>
    <xf numFmtId="0" fontId="21" fillId="8" borderId="0" xfId="0" applyFont="1" applyFill="1" applyAlignment="1" applyProtection="1">
      <alignment horizontal="center"/>
      <protection hidden="1"/>
    </xf>
    <xf numFmtId="0" fontId="16" fillId="3" borderId="20" xfId="0" applyFont="1" applyFill="1" applyBorder="1" applyAlignment="1">
      <alignment horizontal="center"/>
    </xf>
    <xf numFmtId="0" fontId="16" fillId="3" borderId="0" xfId="0" applyFont="1" applyFill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22" fillId="2" borderId="0" xfId="0" applyFont="1" applyFill="1" applyAlignment="1">
      <alignment horizontal="center"/>
    </xf>
    <xf numFmtId="15" fontId="8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8" fillId="3" borderId="0" xfId="0" applyFont="1" applyFill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9" fillId="7" borderId="0" xfId="0" applyFont="1" applyFill="1" applyAlignment="1">
      <alignment horizontal="center"/>
    </xf>
    <xf numFmtId="0" fontId="19" fillId="7" borderId="2" xfId="0" applyFont="1" applyFill="1" applyBorder="1" applyAlignment="1">
      <alignment horizontal="center"/>
    </xf>
    <xf numFmtId="0" fontId="23" fillId="0" borderId="0" xfId="0" applyFont="1"/>
    <xf numFmtId="0" fontId="2" fillId="0" borderId="15" xfId="0" applyFont="1" applyBorder="1" applyAlignment="1">
      <alignment horizontal="right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43" fontId="2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43" fontId="2" fillId="0" borderId="12" xfId="1" applyFont="1" applyBorder="1"/>
    <xf numFmtId="43" fontId="3" fillId="0" borderId="0" xfId="0" applyNumberFormat="1" applyFont="1"/>
    <xf numFmtId="43" fontId="8" fillId="0" borderId="0" xfId="1" applyFont="1" applyAlignment="1">
      <alignment horizontal="center"/>
    </xf>
    <xf numFmtId="43" fontId="2" fillId="0" borderId="9" xfId="1" applyFont="1" applyBorder="1"/>
    <xf numFmtId="0" fontId="25" fillId="0" borderId="0" xfId="0" applyFont="1" applyAlignment="1">
      <alignment vertical="center" wrapText="1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11" fillId="11" borderId="0" xfId="0" applyFont="1" applyFill="1" applyAlignment="1">
      <alignment horizontal="center"/>
    </xf>
    <xf numFmtId="43" fontId="2" fillId="0" borderId="0" xfId="0" applyNumberFormat="1" applyFont="1"/>
    <xf numFmtId="0" fontId="31" fillId="0" borderId="0" xfId="0" applyFont="1" applyAlignment="1">
      <alignment horizontal="center"/>
    </xf>
    <xf numFmtId="43" fontId="12" fillId="0" borderId="0" xfId="1" applyFont="1" applyAlignment="1">
      <alignment horizontal="center"/>
    </xf>
    <xf numFmtId="0" fontId="25" fillId="9" borderId="0" xfId="0" applyFont="1" applyFill="1" applyAlignment="1">
      <alignment horizontal="center"/>
    </xf>
    <xf numFmtId="0" fontId="7" fillId="0" borderId="33" xfId="0" applyFont="1" applyBorder="1" applyAlignment="1">
      <alignment horizontal="center"/>
    </xf>
    <xf numFmtId="0" fontId="3" fillId="0" borderId="36" xfId="0" applyFont="1" applyBorder="1"/>
    <xf numFmtId="0" fontId="3" fillId="0" borderId="36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5" fillId="2" borderId="44" xfId="0" applyFont="1" applyFill="1" applyBorder="1"/>
    <xf numFmtId="0" fontId="10" fillId="0" borderId="41" xfId="0" applyFont="1" applyBorder="1" applyAlignment="1">
      <alignment horizontal="center"/>
    </xf>
    <xf numFmtId="0" fontId="10" fillId="9" borderId="34" xfId="0" applyFont="1" applyFill="1" applyBorder="1"/>
    <xf numFmtId="0" fontId="7" fillId="0" borderId="36" xfId="0" applyFont="1" applyBorder="1" applyAlignment="1">
      <alignment horizontal="center"/>
    </xf>
    <xf numFmtId="0" fontId="10" fillId="9" borderId="40" xfId="0" applyFont="1" applyFill="1" applyBorder="1" applyAlignment="1">
      <alignment horizontal="center"/>
    </xf>
    <xf numFmtId="0" fontId="10" fillId="9" borderId="34" xfId="0" applyFont="1" applyFill="1" applyBorder="1" applyAlignment="1">
      <alignment horizontal="center"/>
    </xf>
    <xf numFmtId="0" fontId="10" fillId="0" borderId="41" xfId="0" applyFont="1" applyBorder="1"/>
    <xf numFmtId="0" fontId="10" fillId="9" borderId="38" xfId="0" applyFont="1" applyFill="1" applyBorder="1"/>
    <xf numFmtId="0" fontId="3" fillId="0" borderId="42" xfId="0" applyFont="1" applyBorder="1"/>
    <xf numFmtId="0" fontId="30" fillId="2" borderId="21" xfId="0" applyFont="1" applyFill="1" applyBorder="1" applyAlignment="1">
      <alignment horizontal="center"/>
    </xf>
    <xf numFmtId="0" fontId="8" fillId="10" borderId="0" xfId="0" applyFont="1" applyFill="1" applyAlignment="1">
      <alignment horizontal="left"/>
    </xf>
    <xf numFmtId="43" fontId="2" fillId="0" borderId="47" xfId="1" applyFont="1" applyBorder="1" applyAlignment="1">
      <alignment horizontal="left"/>
    </xf>
    <xf numFmtId="43" fontId="2" fillId="0" borderId="24" xfId="1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43" fontId="2" fillId="0" borderId="47" xfId="0" applyNumberFormat="1" applyFont="1" applyBorder="1"/>
    <xf numFmtId="0" fontId="2" fillId="0" borderId="47" xfId="0" applyFont="1" applyBorder="1"/>
    <xf numFmtId="0" fontId="2" fillId="0" borderId="31" xfId="0" applyFont="1" applyBorder="1"/>
    <xf numFmtId="0" fontId="2" fillId="0" borderId="25" xfId="0" applyFont="1" applyBorder="1" applyAlignment="1">
      <alignment horizontal="center"/>
    </xf>
    <xf numFmtId="43" fontId="2" fillId="0" borderId="24" xfId="0" applyNumberFormat="1" applyFont="1" applyBorder="1"/>
    <xf numFmtId="0" fontId="2" fillId="0" borderId="24" xfId="0" applyFont="1" applyBorder="1"/>
    <xf numFmtId="0" fontId="2" fillId="0" borderId="26" xfId="0" applyFont="1" applyBorder="1"/>
    <xf numFmtId="0" fontId="2" fillId="0" borderId="27" xfId="0" applyFont="1" applyBorder="1" applyAlignment="1">
      <alignment horizontal="center"/>
    </xf>
    <xf numFmtId="0" fontId="2" fillId="0" borderId="28" xfId="0" applyFont="1" applyBorder="1"/>
    <xf numFmtId="0" fontId="2" fillId="0" borderId="29" xfId="0" applyFont="1" applyBorder="1"/>
    <xf numFmtId="0" fontId="30" fillId="2" borderId="54" xfId="0" applyFont="1" applyFill="1" applyBorder="1" applyAlignment="1">
      <alignment horizontal="center"/>
    </xf>
    <xf numFmtId="43" fontId="0" fillId="2" borderId="56" xfId="1" applyFont="1" applyFill="1" applyBorder="1" applyProtection="1">
      <protection locked="0"/>
    </xf>
    <xf numFmtId="43" fontId="0" fillId="2" borderId="59" xfId="1" applyFont="1" applyFill="1" applyBorder="1" applyProtection="1">
      <protection locked="0"/>
    </xf>
    <xf numFmtId="0" fontId="13" fillId="0" borderId="0" xfId="0" applyFont="1"/>
    <xf numFmtId="0" fontId="15" fillId="0" borderId="0" xfId="0" applyFont="1"/>
    <xf numFmtId="43" fontId="2" fillId="0" borderId="47" xfId="1" applyFont="1" applyBorder="1"/>
    <xf numFmtId="43" fontId="2" fillId="0" borderId="24" xfId="1" applyFont="1" applyBorder="1"/>
    <xf numFmtId="0" fontId="12" fillId="0" borderId="0" xfId="0" applyFont="1" applyAlignment="1">
      <alignment horizontal="center"/>
    </xf>
    <xf numFmtId="0" fontId="12" fillId="0" borderId="0" xfId="0" applyFont="1"/>
    <xf numFmtId="0" fontId="22" fillId="0" borderId="0" xfId="0" applyFont="1" applyAlignment="1">
      <alignment horizontal="center"/>
    </xf>
    <xf numFmtId="0" fontId="15" fillId="0" borderId="37" xfId="0" applyFont="1" applyBorder="1"/>
    <xf numFmtId="0" fontId="14" fillId="0" borderId="0" xfId="0" applyFont="1"/>
    <xf numFmtId="14" fontId="2" fillId="0" borderId="0" xfId="0" applyNumberFormat="1" applyFont="1"/>
    <xf numFmtId="14" fontId="2" fillId="0" borderId="0" xfId="0" applyNumberFormat="1" applyFont="1" applyAlignment="1">
      <alignment horizontal="center"/>
    </xf>
    <xf numFmtId="14" fontId="2" fillId="0" borderId="7" xfId="0" applyNumberFormat="1" applyFont="1" applyBorder="1" applyAlignment="1">
      <alignment horizontal="center"/>
    </xf>
    <xf numFmtId="14" fontId="6" fillId="0" borderId="13" xfId="0" applyNumberFormat="1" applyFont="1" applyBorder="1" applyAlignment="1">
      <alignment horizontal="center"/>
    </xf>
    <xf numFmtId="14" fontId="6" fillId="0" borderId="10" xfId="0" applyNumberFormat="1" applyFont="1" applyBorder="1" applyAlignment="1">
      <alignment horizontal="center"/>
    </xf>
    <xf numFmtId="14" fontId="2" fillId="0" borderId="10" xfId="0" applyNumberFormat="1" applyFont="1" applyBorder="1" applyAlignment="1">
      <alignment horizontal="center"/>
    </xf>
    <xf numFmtId="14" fontId="2" fillId="0" borderId="10" xfId="0" applyNumberFormat="1" applyFont="1" applyBorder="1"/>
    <xf numFmtId="14" fontId="2" fillId="0" borderId="16" xfId="0" applyNumberFormat="1" applyFont="1" applyBorder="1"/>
    <xf numFmtId="14" fontId="2" fillId="0" borderId="7" xfId="0" applyNumberFormat="1" applyFont="1" applyBorder="1"/>
    <xf numFmtId="14" fontId="2" fillId="0" borderId="0" xfId="0" applyNumberFormat="1" applyFont="1" applyAlignment="1">
      <alignment horizontal="right"/>
    </xf>
    <xf numFmtId="191" fontId="3" fillId="0" borderId="0" xfId="1" applyNumberFormat="1" applyFont="1"/>
    <xf numFmtId="191" fontId="3" fillId="0" borderId="0" xfId="1" applyNumberFormat="1" applyFont="1" applyAlignment="1">
      <alignment horizontal="center"/>
    </xf>
    <xf numFmtId="191" fontId="33" fillId="0" borderId="0" xfId="1" applyNumberFormat="1" applyFont="1" applyAlignment="1">
      <alignment horizontal="center"/>
    </xf>
    <xf numFmtId="191" fontId="3" fillId="12" borderId="0" xfId="1" applyNumberFormat="1" applyFont="1" applyFill="1"/>
    <xf numFmtId="191" fontId="3" fillId="0" borderId="1" xfId="1" applyNumberFormat="1" applyFont="1" applyBorder="1"/>
    <xf numFmtId="0" fontId="3" fillId="2" borderId="0" xfId="0" applyFont="1" applyFill="1" applyProtection="1">
      <protection hidden="1"/>
    </xf>
    <xf numFmtId="187" fontId="3" fillId="2" borderId="0" xfId="0" applyNumberFormat="1" applyFont="1" applyFill="1" applyProtection="1">
      <protection hidden="1"/>
    </xf>
    <xf numFmtId="2" fontId="3" fillId="2" borderId="0" xfId="0" applyNumberFormat="1" applyFont="1" applyFill="1" applyProtection="1">
      <protection hidden="1"/>
    </xf>
    <xf numFmtId="0" fontId="34" fillId="0" borderId="20" xfId="0" applyFont="1" applyBorder="1"/>
    <xf numFmtId="0" fontId="34" fillId="0" borderId="0" xfId="0" applyFont="1"/>
    <xf numFmtId="0" fontId="34" fillId="0" borderId="23" xfId="0" applyFont="1" applyBorder="1"/>
    <xf numFmtId="191" fontId="3" fillId="2" borderId="0" xfId="1" applyNumberFormat="1" applyFont="1" applyFill="1" applyProtection="1">
      <protection hidden="1"/>
    </xf>
    <xf numFmtId="191" fontId="34" fillId="0" borderId="0" xfId="1" applyNumberFormat="1" applyFont="1" applyBorder="1"/>
    <xf numFmtId="0" fontId="3" fillId="4" borderId="5" xfId="0" applyFont="1" applyFill="1" applyBorder="1"/>
    <xf numFmtId="187" fontId="34" fillId="0" borderId="21" xfId="0" applyNumberFormat="1" applyFont="1" applyBorder="1" applyProtection="1">
      <protection locked="0"/>
    </xf>
    <xf numFmtId="188" fontId="3" fillId="0" borderId="22" xfId="0" applyNumberFormat="1" applyFont="1" applyBorder="1" applyProtection="1">
      <protection locked="0"/>
    </xf>
    <xf numFmtId="0" fontId="3" fillId="0" borderId="5" xfId="0" applyFont="1" applyBorder="1"/>
    <xf numFmtId="0" fontId="3" fillId="0" borderId="6" xfId="0" applyFont="1" applyBorder="1"/>
    <xf numFmtId="0" fontId="33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43" fontId="6" fillId="0" borderId="0" xfId="1" applyFont="1" applyAlignment="1"/>
    <xf numFmtId="43" fontId="6" fillId="0" borderId="0" xfId="1" applyFont="1" applyAlignment="1">
      <alignment horizontal="left"/>
    </xf>
    <xf numFmtId="21" fontId="6" fillId="0" borderId="0" xfId="0" applyNumberFormat="1" applyFont="1" applyAlignment="1">
      <alignment horizontal="center"/>
    </xf>
    <xf numFmtId="0" fontId="6" fillId="0" borderId="0" xfId="0" applyFont="1"/>
    <xf numFmtId="0" fontId="37" fillId="0" borderId="0" xfId="0" applyFont="1" applyProtection="1">
      <protection hidden="1"/>
    </xf>
    <xf numFmtId="191" fontId="37" fillId="0" borderId="0" xfId="1" applyNumberFormat="1" applyFont="1" applyFill="1" applyProtection="1">
      <protection hidden="1"/>
    </xf>
    <xf numFmtId="187" fontId="37" fillId="0" borderId="0" xfId="0" applyNumberFormat="1" applyFont="1" applyProtection="1">
      <protection hidden="1"/>
    </xf>
    <xf numFmtId="2" fontId="37" fillId="0" borderId="0" xfId="0" applyNumberFormat="1" applyFont="1" applyProtection="1">
      <protection hidden="1"/>
    </xf>
    <xf numFmtId="191" fontId="38" fillId="0" borderId="0" xfId="1" applyNumberFormat="1" applyFont="1" applyAlignment="1">
      <alignment horizontal="center"/>
    </xf>
    <xf numFmtId="0" fontId="38" fillId="0" borderId="0" xfId="0" applyFont="1" applyAlignment="1">
      <alignment horizontal="center"/>
    </xf>
    <xf numFmtId="192" fontId="13" fillId="12" borderId="21" xfId="1" applyNumberFormat="1" applyFont="1" applyFill="1" applyBorder="1"/>
    <xf numFmtId="192" fontId="13" fillId="12" borderId="21" xfId="1" applyNumberFormat="1" applyFont="1" applyFill="1" applyBorder="1" applyAlignment="1">
      <alignment horizontal="center"/>
    </xf>
    <xf numFmtId="0" fontId="12" fillId="12" borderId="21" xfId="0" applyFont="1" applyFill="1" applyBorder="1" applyAlignment="1">
      <alignment horizontal="center"/>
    </xf>
    <xf numFmtId="0" fontId="12" fillId="12" borderId="21" xfId="0" applyFont="1" applyFill="1" applyBorder="1"/>
    <xf numFmtId="187" fontId="34" fillId="12" borderId="21" xfId="0" applyNumberFormat="1" applyFont="1" applyFill="1" applyBorder="1" applyProtection="1">
      <protection locked="0"/>
    </xf>
    <xf numFmtId="188" fontId="3" fillId="2" borderId="22" xfId="0" applyNumberFormat="1" applyFont="1" applyFill="1" applyBorder="1" applyProtection="1">
      <protection locked="0"/>
    </xf>
    <xf numFmtId="0" fontId="3" fillId="0" borderId="20" xfId="0" applyFont="1" applyBorder="1"/>
    <xf numFmtId="191" fontId="3" fillId="0" borderId="0" xfId="1" applyNumberFormat="1" applyFont="1" applyBorder="1"/>
    <xf numFmtId="0" fontId="3" fillId="0" borderId="20" xfId="0" applyFont="1" applyBorder="1" applyAlignment="1">
      <alignment horizontal="center"/>
    </xf>
    <xf numFmtId="191" fontId="3" fillId="0" borderId="0" xfId="1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7" fillId="0" borderId="20" xfId="0" applyFont="1" applyBorder="1" applyProtection="1">
      <protection hidden="1"/>
    </xf>
    <xf numFmtId="191" fontId="37" fillId="0" borderId="0" xfId="1" applyNumberFormat="1" applyFont="1" applyFill="1" applyBorder="1" applyProtection="1">
      <protection hidden="1"/>
    </xf>
    <xf numFmtId="0" fontId="37" fillId="0" borderId="5" xfId="0" applyFont="1" applyBorder="1" applyProtection="1">
      <protection hidden="1"/>
    </xf>
    <xf numFmtId="0" fontId="3" fillId="2" borderId="20" xfId="0" applyFont="1" applyFill="1" applyBorder="1" applyProtection="1">
      <protection hidden="1"/>
    </xf>
    <xf numFmtId="191" fontId="3" fillId="2" borderId="0" xfId="1" applyNumberFormat="1" applyFont="1" applyFill="1" applyBorder="1" applyProtection="1">
      <protection hidden="1"/>
    </xf>
    <xf numFmtId="0" fontId="3" fillId="2" borderId="5" xfId="0" applyFont="1" applyFill="1" applyBorder="1" applyProtection="1">
      <protection hidden="1"/>
    </xf>
    <xf numFmtId="0" fontId="9" fillId="0" borderId="0" xfId="0" applyFont="1" applyAlignment="1">
      <alignment wrapText="1"/>
    </xf>
    <xf numFmtId="189" fontId="2" fillId="0" borderId="0" xfId="0" applyNumberFormat="1" applyFont="1"/>
    <xf numFmtId="21" fontId="2" fillId="0" borderId="0" xfId="0" applyNumberFormat="1" applyFont="1"/>
    <xf numFmtId="43" fontId="2" fillId="0" borderId="0" xfId="1" applyFont="1" applyAlignment="1">
      <alignment horizontal="right"/>
    </xf>
    <xf numFmtId="0" fontId="40" fillId="0" borderId="0" xfId="0" applyFont="1" applyAlignment="1">
      <alignment horizontal="right" wrapText="1"/>
    </xf>
    <xf numFmtId="0" fontId="41" fillId="0" borderId="0" xfId="0" applyFont="1" applyAlignment="1">
      <alignment horizontal="right"/>
    </xf>
    <xf numFmtId="191" fontId="12" fillId="0" borderId="1" xfId="1" applyNumberFormat="1" applyFont="1" applyBorder="1"/>
    <xf numFmtId="0" fontId="3" fillId="12" borderId="21" xfId="0" applyFont="1" applyFill="1" applyBorder="1" applyAlignment="1">
      <alignment horizontal="center"/>
    </xf>
    <xf numFmtId="191" fontId="12" fillId="0" borderId="0" xfId="1" applyNumberFormat="1" applyFont="1" applyFill="1"/>
    <xf numFmtId="0" fontId="15" fillId="0" borderId="7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188" fontId="3" fillId="0" borderId="21" xfId="0" applyNumberFormat="1" applyFont="1" applyBorder="1" applyProtection="1">
      <protection locked="0"/>
    </xf>
    <xf numFmtId="187" fontId="13" fillId="0" borderId="21" xfId="0" applyNumberFormat="1" applyFont="1" applyBorder="1" applyAlignment="1" applyProtection="1">
      <alignment horizontal="center"/>
      <protection locked="0"/>
    </xf>
    <xf numFmtId="0" fontId="30" fillId="0" borderId="15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30" fillId="0" borderId="7" xfId="0" applyFont="1" applyBorder="1" applyAlignment="1">
      <alignment horizontal="center"/>
    </xf>
    <xf numFmtId="188" fontId="3" fillId="0" borderId="50" xfId="0" applyNumberFormat="1" applyFont="1" applyBorder="1" applyProtection="1">
      <protection locked="0"/>
    </xf>
    <xf numFmtId="187" fontId="13" fillId="0" borderId="7" xfId="0" applyNumberFormat="1" applyFont="1" applyBorder="1" applyAlignment="1" applyProtection="1">
      <alignment horizontal="center"/>
      <protection locked="0"/>
    </xf>
    <xf numFmtId="188" fontId="3" fillId="0" borderId="7" xfId="0" applyNumberFormat="1" applyFont="1" applyBorder="1" applyProtection="1">
      <protection locked="0"/>
    </xf>
    <xf numFmtId="43" fontId="15" fillId="0" borderId="44" xfId="0" applyNumberFormat="1" applyFont="1" applyBorder="1"/>
    <xf numFmtId="0" fontId="15" fillId="0" borderId="21" xfId="0" applyFont="1" applyBorder="1"/>
    <xf numFmtId="0" fontId="15" fillId="0" borderId="0" xfId="0" applyFont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43" xfId="0" applyFont="1" applyBorder="1" applyAlignment="1">
      <alignment horizontal="center"/>
    </xf>
    <xf numFmtId="0" fontId="14" fillId="0" borderId="36" xfId="0" applyFont="1" applyBorder="1" applyAlignment="1">
      <alignment horizontal="center"/>
    </xf>
    <xf numFmtId="43" fontId="0" fillId="2" borderId="21" xfId="1" applyFont="1" applyFill="1" applyBorder="1" applyProtection="1">
      <protection locked="0"/>
    </xf>
    <xf numFmtId="43" fontId="42" fillId="0" borderId="28" xfId="0" applyNumberFormat="1" applyFont="1" applyBorder="1"/>
    <xf numFmtId="0" fontId="42" fillId="0" borderId="28" xfId="0" applyFont="1" applyBorder="1"/>
    <xf numFmtId="0" fontId="42" fillId="0" borderId="29" xfId="0" applyFont="1" applyBorder="1"/>
    <xf numFmtId="0" fontId="42" fillId="0" borderId="0" xfId="0" applyFont="1"/>
    <xf numFmtId="0" fontId="11" fillId="0" borderId="0" xfId="0" applyFont="1" applyAlignment="1">
      <alignment horizontal="left"/>
    </xf>
    <xf numFmtId="0" fontId="43" fillId="0" borderId="0" xfId="0" applyFont="1"/>
    <xf numFmtId="0" fontId="26" fillId="0" borderId="0" xfId="0" applyFont="1" applyAlignment="1">
      <alignment horizontal="left"/>
    </xf>
    <xf numFmtId="0" fontId="1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3" fillId="0" borderId="3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5" fillId="14" borderId="32" xfId="0" applyFont="1" applyFill="1" applyBorder="1" applyAlignment="1">
      <alignment horizontal="center"/>
    </xf>
    <xf numFmtId="0" fontId="46" fillId="0" borderId="0" xfId="0" applyFont="1"/>
    <xf numFmtId="0" fontId="47" fillId="14" borderId="26" xfId="2" applyFont="1" applyFill="1" applyBorder="1" applyAlignment="1">
      <alignment horizontal="center"/>
    </xf>
    <xf numFmtId="0" fontId="48" fillId="0" borderId="64" xfId="0" applyFont="1" applyBorder="1" applyAlignment="1">
      <alignment horizontal="right"/>
    </xf>
    <xf numFmtId="0" fontId="48" fillId="0" borderId="18" xfId="0" applyFont="1" applyBorder="1"/>
    <xf numFmtId="0" fontId="48" fillId="0" borderId="65" xfId="0" applyFont="1" applyBorder="1" applyAlignment="1">
      <alignment horizontal="center"/>
    </xf>
    <xf numFmtId="0" fontId="43" fillId="0" borderId="66" xfId="0" applyFont="1" applyBorder="1" applyAlignment="1">
      <alignment horizontal="center"/>
    </xf>
    <xf numFmtId="0" fontId="49" fillId="0" borderId="0" xfId="0" applyFont="1"/>
    <xf numFmtId="0" fontId="49" fillId="0" borderId="32" xfId="0" applyFont="1" applyBorder="1" applyAlignment="1">
      <alignment horizontal="center"/>
    </xf>
    <xf numFmtId="0" fontId="23" fillId="0" borderId="66" xfId="0" applyFont="1" applyBorder="1"/>
    <xf numFmtId="0" fontId="24" fillId="0" borderId="0" xfId="0" applyFont="1"/>
    <xf numFmtId="0" fontId="4" fillId="0" borderId="0" xfId="0" applyFont="1"/>
    <xf numFmtId="0" fontId="50" fillId="0" borderId="32" xfId="0" applyFont="1" applyBorder="1" applyAlignment="1">
      <alignment horizontal="center"/>
    </xf>
    <xf numFmtId="0" fontId="23" fillId="0" borderId="67" xfId="0" applyFont="1" applyBorder="1" applyAlignment="1">
      <alignment horizontal="center"/>
    </xf>
    <xf numFmtId="0" fontId="23" fillId="0" borderId="68" xfId="0" applyFont="1" applyBorder="1" applyAlignment="1">
      <alignment horizontal="center"/>
    </xf>
    <xf numFmtId="0" fontId="44" fillId="0" borderId="26" xfId="2" applyBorder="1" applyAlignment="1">
      <alignment horizontal="center"/>
    </xf>
    <xf numFmtId="0" fontId="23" fillId="0" borderId="70" xfId="0" applyFont="1" applyBorder="1"/>
    <xf numFmtId="0" fontId="4" fillId="0" borderId="71" xfId="0" applyFont="1" applyBorder="1"/>
    <xf numFmtId="0" fontId="4" fillId="0" borderId="7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23" fillId="0" borderId="25" xfId="0" applyFont="1" applyBorder="1"/>
    <xf numFmtId="0" fontId="4" fillId="0" borderId="26" xfId="0" applyFont="1" applyBorder="1" applyAlignment="1">
      <alignment horizontal="center"/>
    </xf>
    <xf numFmtId="0" fontId="23" fillId="0" borderId="74" xfId="0" applyFont="1" applyBorder="1"/>
    <xf numFmtId="0" fontId="4" fillId="0" borderId="75" xfId="0" applyFont="1" applyBorder="1"/>
    <xf numFmtId="0" fontId="4" fillId="0" borderId="75" xfId="0" applyFont="1" applyBorder="1" applyAlignment="1">
      <alignment horizontal="center"/>
    </xf>
    <xf numFmtId="0" fontId="4" fillId="0" borderId="31" xfId="0" applyFont="1" applyBorder="1"/>
    <xf numFmtId="0" fontId="4" fillId="0" borderId="26" xfId="0" applyFont="1" applyBorder="1"/>
    <xf numFmtId="0" fontId="23" fillId="0" borderId="26" xfId="0" applyFont="1" applyBorder="1"/>
    <xf numFmtId="0" fontId="4" fillId="0" borderId="29" xfId="0" applyFont="1" applyBorder="1"/>
    <xf numFmtId="0" fontId="23" fillId="0" borderId="30" xfId="0" applyFont="1" applyBorder="1"/>
    <xf numFmtId="0" fontId="4" fillId="0" borderId="81" xfId="0" applyFont="1" applyBorder="1" applyAlignment="1">
      <alignment horizontal="center"/>
    </xf>
    <xf numFmtId="0" fontId="4" fillId="0" borderId="71" xfId="0" applyFont="1" applyBorder="1" applyAlignment="1">
      <alignment horizontal="left"/>
    </xf>
    <xf numFmtId="0" fontId="23" fillId="0" borderId="27" xfId="0" applyFont="1" applyBorder="1"/>
    <xf numFmtId="0" fontId="4" fillId="0" borderId="29" xfId="0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23" fillId="0" borderId="83" xfId="0" applyFont="1" applyBorder="1" applyAlignment="1">
      <alignment horizontal="center"/>
    </xf>
    <xf numFmtId="0" fontId="43" fillId="0" borderId="70" xfId="0" applyFont="1" applyBorder="1"/>
    <xf numFmtId="0" fontId="4" fillId="0" borderId="84" xfId="0" applyFont="1" applyBorder="1"/>
    <xf numFmtId="0" fontId="4" fillId="0" borderId="84" xfId="0" applyFont="1" applyBorder="1" applyAlignment="1">
      <alignment horizontal="center"/>
    </xf>
    <xf numFmtId="0" fontId="4" fillId="0" borderId="25" xfId="0" applyFont="1" applyBorder="1"/>
    <xf numFmtId="0" fontId="4" fillId="0" borderId="24" xfId="0" applyFont="1" applyBorder="1"/>
    <xf numFmtId="0" fontId="4" fillId="0" borderId="24" xfId="0" applyFont="1" applyBorder="1" applyAlignment="1">
      <alignment horizontal="center"/>
    </xf>
    <xf numFmtId="0" fontId="43" fillId="0" borderId="25" xfId="0" applyFont="1" applyBorder="1"/>
    <xf numFmtId="0" fontId="4" fillId="0" borderId="84" xfId="1" applyNumberFormat="1" applyFont="1" applyBorder="1" applyAlignment="1">
      <alignment horizontal="center"/>
    </xf>
    <xf numFmtId="0" fontId="4" fillId="0" borderId="27" xfId="0" applyFont="1" applyBorder="1"/>
    <xf numFmtId="0" fontId="4" fillId="0" borderId="28" xfId="0" applyFont="1" applyBorder="1"/>
    <xf numFmtId="0" fontId="4" fillId="0" borderId="28" xfId="0" applyFont="1" applyBorder="1" applyAlignment="1">
      <alignment horizontal="center"/>
    </xf>
    <xf numFmtId="0" fontId="39" fillId="0" borderId="0" xfId="0" applyFont="1" applyAlignment="1">
      <alignment horizontal="center"/>
    </xf>
    <xf numFmtId="0" fontId="39" fillId="0" borderId="2" xfId="0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0" fontId="12" fillId="0" borderId="0" xfId="1" applyNumberFormat="1" applyFont="1" applyAlignment="1">
      <alignment horizontal="center"/>
    </xf>
    <xf numFmtId="2" fontId="12" fillId="0" borderId="0" xfId="1" applyNumberFormat="1" applyFont="1" applyAlignment="1">
      <alignment horizontal="center"/>
    </xf>
    <xf numFmtId="0" fontId="12" fillId="0" borderId="0" xfId="1" applyNumberFormat="1" applyFont="1" applyAlignment="1">
      <alignment horizontal="center" vertical="center"/>
    </xf>
    <xf numFmtId="193" fontId="12" fillId="0" borderId="0" xfId="1" applyNumberFormat="1" applyFont="1" applyAlignment="1">
      <alignment horizontal="center"/>
    </xf>
    <xf numFmtId="0" fontId="15" fillId="12" borderId="21" xfId="0" applyFont="1" applyFill="1" applyBorder="1"/>
    <xf numFmtId="0" fontId="3" fillId="2" borderId="21" xfId="0" applyFont="1" applyFill="1" applyBorder="1" applyAlignment="1">
      <alignment horizontal="center"/>
    </xf>
    <xf numFmtId="0" fontId="22" fillId="0" borderId="0" xfId="0" applyFont="1"/>
    <xf numFmtId="0" fontId="11" fillId="15" borderId="0" xfId="0" applyFont="1" applyFill="1" applyAlignment="1">
      <alignment horizontal="center"/>
    </xf>
    <xf numFmtId="192" fontId="13" fillId="13" borderId="0" xfId="1" applyNumberFormat="1" applyFont="1" applyFill="1" applyAlignment="1">
      <alignment horizontal="center"/>
    </xf>
    <xf numFmtId="0" fontId="12" fillId="13" borderId="0" xfId="0" applyFont="1" applyFill="1" applyAlignment="1">
      <alignment horizontal="center"/>
    </xf>
    <xf numFmtId="192" fontId="13" fillId="13" borderId="0" xfId="1" applyNumberFormat="1" applyFont="1" applyFill="1"/>
    <xf numFmtId="0" fontId="12" fillId="13" borderId="0" xfId="0" applyFont="1" applyFill="1"/>
    <xf numFmtId="0" fontId="39" fillId="0" borderId="0" xfId="0" applyFont="1"/>
    <xf numFmtId="0" fontId="39" fillId="0" borderId="2" xfId="0" applyFont="1" applyBorder="1"/>
    <xf numFmtId="0" fontId="8" fillId="0" borderId="0" xfId="1" applyNumberFormat="1" applyFont="1" applyAlignment="1">
      <alignment horizontal="center"/>
    </xf>
    <xf numFmtId="43" fontId="15" fillId="0" borderId="0" xfId="1" applyFont="1" applyFill="1"/>
    <xf numFmtId="0" fontId="32" fillId="14" borderId="0" xfId="0" applyFont="1" applyFill="1"/>
    <xf numFmtId="0" fontId="40" fillId="0" borderId="0" xfId="0" applyFont="1" applyAlignment="1">
      <alignment horizontal="center"/>
    </xf>
    <xf numFmtId="188" fontId="51" fillId="0" borderId="0" xfId="0" applyNumberFormat="1" applyFont="1" applyProtection="1">
      <protection locked="0"/>
    </xf>
    <xf numFmtId="0" fontId="8" fillId="14" borderId="66" xfId="0" applyFont="1" applyFill="1" applyBorder="1"/>
    <xf numFmtId="0" fontId="8" fillId="14" borderId="0" xfId="0" applyFont="1" applyFill="1"/>
    <xf numFmtId="0" fontId="24" fillId="0" borderId="69" xfId="0" applyFont="1" applyBorder="1" applyAlignment="1">
      <alignment horizontal="center" vertical="top"/>
    </xf>
    <xf numFmtId="0" fontId="24" fillId="0" borderId="72" xfId="0" applyFont="1" applyBorder="1" applyAlignment="1">
      <alignment horizontal="center" vertical="top"/>
    </xf>
    <xf numFmtId="0" fontId="24" fillId="0" borderId="73" xfId="0" applyFont="1" applyBorder="1" applyAlignment="1">
      <alignment horizontal="center" vertical="top"/>
    </xf>
    <xf numFmtId="0" fontId="23" fillId="0" borderId="69" xfId="0" applyFont="1" applyBorder="1" applyAlignment="1">
      <alignment horizontal="center" vertical="top"/>
    </xf>
    <xf numFmtId="0" fontId="23" fillId="0" borderId="72" xfId="0" applyFont="1" applyBorder="1" applyAlignment="1">
      <alignment horizontal="center" vertical="top"/>
    </xf>
    <xf numFmtId="0" fontId="23" fillId="0" borderId="73" xfId="0" applyFont="1" applyBorder="1" applyAlignment="1">
      <alignment horizontal="center" vertical="top"/>
    </xf>
    <xf numFmtId="0" fontId="23" fillId="0" borderId="76" xfId="0" applyFont="1" applyBorder="1" applyAlignment="1">
      <alignment horizontal="left" vertical="top" wrapText="1"/>
    </xf>
    <xf numFmtId="0" fontId="23" fillId="0" borderId="77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4" fillId="0" borderId="69" xfId="0" applyFont="1" applyBorder="1" applyAlignment="1">
      <alignment horizontal="center" vertical="top" wrapText="1"/>
    </xf>
    <xf numFmtId="0" fontId="4" fillId="0" borderId="72" xfId="0" applyFont="1" applyBorder="1" applyAlignment="1">
      <alignment horizontal="center" vertical="top" wrapText="1"/>
    </xf>
    <xf numFmtId="0" fontId="4" fillId="0" borderId="78" xfId="0" applyFont="1" applyBorder="1" applyAlignment="1">
      <alignment horizontal="center" vertical="top" wrapText="1"/>
    </xf>
    <xf numFmtId="0" fontId="4" fillId="0" borderId="79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top"/>
    </xf>
    <xf numFmtId="0" fontId="4" fillId="0" borderId="72" xfId="0" applyFont="1" applyBorder="1" applyAlignment="1">
      <alignment horizontal="center" vertical="top"/>
    </xf>
    <xf numFmtId="0" fontId="4" fillId="0" borderId="73" xfId="0" applyFont="1" applyBorder="1" applyAlignment="1">
      <alignment horizontal="center" vertical="top"/>
    </xf>
    <xf numFmtId="0" fontId="12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32" xfId="0" applyFont="1" applyBorder="1" applyAlignment="1">
      <alignment horizontal="center"/>
    </xf>
    <xf numFmtId="0" fontId="44" fillId="0" borderId="0" xfId="2" applyBorder="1" applyAlignment="1">
      <alignment horizontal="center"/>
    </xf>
    <xf numFmtId="0" fontId="44" fillId="0" borderId="32" xfId="2" applyBorder="1" applyAlignment="1">
      <alignment horizontal="center"/>
    </xf>
    <xf numFmtId="0" fontId="12" fillId="0" borderId="0" xfId="0" applyFont="1" applyAlignment="1">
      <alignment horizontal="left" vertical="center"/>
    </xf>
    <xf numFmtId="43" fontId="10" fillId="11" borderId="0" xfId="1" applyFont="1" applyFill="1" applyAlignment="1">
      <alignment horizontal="center"/>
    </xf>
    <xf numFmtId="0" fontId="23" fillId="0" borderId="0" xfId="0" applyFont="1" applyAlignment="1">
      <alignment horizontal="center" vertical="center"/>
    </xf>
    <xf numFmtId="0" fontId="12" fillId="14" borderId="0" xfId="0" applyFont="1" applyFill="1" applyAlignment="1">
      <alignment horizontal="center" vertical="center"/>
    </xf>
    <xf numFmtId="0" fontId="10" fillId="14" borderId="0" xfId="0" applyFont="1" applyFill="1" applyAlignment="1">
      <alignment horizontal="center" vertical="center"/>
    </xf>
    <xf numFmtId="0" fontId="14" fillId="2" borderId="34" xfId="0" applyFont="1" applyFill="1" applyBorder="1" applyAlignment="1">
      <alignment horizontal="left"/>
    </xf>
    <xf numFmtId="0" fontId="14" fillId="2" borderId="35" xfId="0" applyFont="1" applyFill="1" applyBorder="1" applyAlignment="1">
      <alignment horizontal="left"/>
    </xf>
    <xf numFmtId="0" fontId="14" fillId="2" borderId="39" xfId="0" applyFont="1" applyFill="1" applyBorder="1" applyAlignment="1">
      <alignment horizontal="left"/>
    </xf>
    <xf numFmtId="0" fontId="15" fillId="2" borderId="0" xfId="0" applyFont="1" applyFill="1" applyAlignment="1">
      <alignment horizontal="center"/>
    </xf>
    <xf numFmtId="0" fontId="17" fillId="5" borderId="20" xfId="0" applyFont="1" applyFill="1" applyBorder="1" applyAlignment="1">
      <alignment horizontal="center"/>
    </xf>
    <xf numFmtId="0" fontId="17" fillId="5" borderId="0" xfId="0" applyFont="1" applyFill="1" applyAlignment="1">
      <alignment horizontal="center"/>
    </xf>
    <xf numFmtId="0" fontId="17" fillId="5" borderId="32" xfId="0" applyFont="1" applyFill="1" applyBorder="1" applyAlignment="1">
      <alignment horizontal="center"/>
    </xf>
    <xf numFmtId="0" fontId="17" fillId="6" borderId="20" xfId="0" applyFont="1" applyFill="1" applyBorder="1" applyAlignment="1">
      <alignment horizontal="center"/>
    </xf>
    <xf numFmtId="0" fontId="17" fillId="6" borderId="0" xfId="0" applyFont="1" applyFill="1" applyAlignment="1">
      <alignment horizontal="center"/>
    </xf>
    <xf numFmtId="0" fontId="17" fillId="6" borderId="32" xfId="0" applyFont="1" applyFill="1" applyBorder="1" applyAlignment="1">
      <alignment horizontal="center"/>
    </xf>
    <xf numFmtId="1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11" borderId="34" xfId="0" applyFont="1" applyFill="1" applyBorder="1" applyAlignment="1">
      <alignment horizontal="center"/>
    </xf>
    <xf numFmtId="0" fontId="13" fillId="11" borderId="39" xfId="0" applyFont="1" applyFill="1" applyBorder="1" applyAlignment="1">
      <alignment horizontal="center"/>
    </xf>
    <xf numFmtId="189" fontId="13" fillId="9" borderId="34" xfId="0" applyNumberFormat="1" applyFont="1" applyFill="1" applyBorder="1" applyAlignment="1">
      <alignment horizontal="center"/>
    </xf>
    <xf numFmtId="189" fontId="13" fillId="9" borderId="39" xfId="0" applyNumberFormat="1" applyFont="1" applyFill="1" applyBorder="1" applyAlignment="1">
      <alignment horizontal="center"/>
    </xf>
    <xf numFmtId="189" fontId="13" fillId="9" borderId="35" xfId="0" applyNumberFormat="1" applyFont="1" applyFill="1" applyBorder="1" applyAlignment="1">
      <alignment horizontal="center"/>
    </xf>
    <xf numFmtId="0" fontId="13" fillId="11" borderId="35" xfId="0" applyFont="1" applyFill="1" applyBorder="1" applyAlignment="1">
      <alignment horizontal="center"/>
    </xf>
    <xf numFmtId="0" fontId="25" fillId="0" borderId="19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189" fontId="13" fillId="9" borderId="0" xfId="0" applyNumberFormat="1" applyFont="1" applyFill="1" applyAlignment="1">
      <alignment horizontal="center"/>
    </xf>
    <xf numFmtId="0" fontId="11" fillId="0" borderId="0" xfId="0" applyFont="1" applyAlignment="1">
      <alignment horizontal="center"/>
    </xf>
    <xf numFmtId="14" fontId="13" fillId="9" borderId="0" xfId="0" applyNumberFormat="1" applyFont="1" applyFill="1" applyAlignment="1">
      <alignment horizontal="center"/>
    </xf>
    <xf numFmtId="0" fontId="13" fillId="9" borderId="0" xfId="0" applyFont="1" applyFill="1" applyAlignment="1">
      <alignment horizontal="center"/>
    </xf>
    <xf numFmtId="0" fontId="13" fillId="11" borderId="34" xfId="0" applyFont="1" applyFill="1" applyBorder="1" applyAlignment="1">
      <alignment horizontal="center" vertical="center"/>
    </xf>
    <xf numFmtId="0" fontId="13" fillId="11" borderId="3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5" fillId="2" borderId="55" xfId="0" applyFont="1" applyFill="1" applyBorder="1" applyAlignment="1">
      <alignment horizontal="left"/>
    </xf>
    <xf numFmtId="0" fontId="15" fillId="2" borderId="39" xfId="0" applyFont="1" applyFill="1" applyBorder="1" applyAlignment="1">
      <alignment horizontal="left"/>
    </xf>
    <xf numFmtId="0" fontId="13" fillId="11" borderId="36" xfId="0" applyFont="1" applyFill="1" applyBorder="1" applyAlignment="1">
      <alignment horizontal="center"/>
    </xf>
    <xf numFmtId="0" fontId="13" fillId="11" borderId="0" xfId="0" applyFont="1" applyFill="1" applyAlignment="1">
      <alignment horizontal="center"/>
    </xf>
    <xf numFmtId="189" fontId="13" fillId="9" borderId="40" xfId="0" applyNumberFormat="1" applyFont="1" applyFill="1" applyBorder="1" applyAlignment="1">
      <alignment horizontal="center"/>
    </xf>
    <xf numFmtId="189" fontId="13" fillId="9" borderId="45" xfId="0" applyNumberFormat="1" applyFont="1" applyFill="1" applyBorder="1" applyAlignment="1">
      <alignment horizontal="center"/>
    </xf>
    <xf numFmtId="0" fontId="13" fillId="11" borderId="41" xfId="0" applyFont="1" applyFill="1" applyBorder="1" applyAlignment="1">
      <alignment horizontal="center"/>
    </xf>
    <xf numFmtId="188" fontId="10" fillId="0" borderId="0" xfId="1" applyNumberFormat="1" applyFont="1" applyFill="1" applyBorder="1" applyAlignment="1">
      <alignment horizontal="left"/>
    </xf>
    <xf numFmtId="190" fontId="10" fillId="0" borderId="0" xfId="1" applyNumberFormat="1" applyFont="1" applyFill="1" applyBorder="1" applyAlignment="1">
      <alignment horizontal="left"/>
    </xf>
    <xf numFmtId="0" fontId="15" fillId="9" borderId="0" xfId="0" applyFont="1" applyFill="1" applyAlignment="1">
      <alignment horizontal="center"/>
    </xf>
    <xf numFmtId="0" fontId="14" fillId="2" borderId="62" xfId="0" applyFont="1" applyFill="1" applyBorder="1" applyAlignment="1">
      <alignment horizontal="left"/>
    </xf>
    <xf numFmtId="0" fontId="14" fillId="2" borderId="63" xfId="0" applyFont="1" applyFill="1" applyBorder="1" applyAlignment="1">
      <alignment horizontal="left"/>
    </xf>
    <xf numFmtId="0" fontId="14" fillId="2" borderId="58" xfId="0" applyFont="1" applyFill="1" applyBorder="1" applyAlignment="1">
      <alignment horizontal="left"/>
    </xf>
    <xf numFmtId="0" fontId="15" fillId="2" borderId="34" xfId="0" applyFont="1" applyFill="1" applyBorder="1" applyAlignment="1">
      <alignment horizontal="center"/>
    </xf>
    <xf numFmtId="0" fontId="15" fillId="2" borderId="35" xfId="0" applyFont="1" applyFill="1" applyBorder="1" applyAlignment="1">
      <alignment horizontal="center"/>
    </xf>
    <xf numFmtId="43" fontId="11" fillId="11" borderId="0" xfId="1" applyFont="1" applyFill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30" fillId="14" borderId="36" xfId="0" applyFont="1" applyFill="1" applyBorder="1" applyAlignment="1">
      <alignment horizontal="center" vertical="center" wrapText="1"/>
    </xf>
    <xf numFmtId="0" fontId="30" fillId="14" borderId="0" xfId="0" applyFont="1" applyFill="1" applyAlignment="1">
      <alignment horizontal="center" vertical="center" wrapText="1"/>
    </xf>
    <xf numFmtId="0" fontId="15" fillId="2" borderId="48" xfId="0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5" fillId="2" borderId="61" xfId="0" applyFont="1" applyFill="1" applyBorder="1" applyAlignment="1">
      <alignment horizontal="left"/>
    </xf>
    <xf numFmtId="0" fontId="15" fillId="2" borderId="35" xfId="0" applyFont="1" applyFill="1" applyBorder="1" applyAlignment="1">
      <alignment horizontal="left"/>
    </xf>
    <xf numFmtId="0" fontId="15" fillId="2" borderId="40" xfId="0" applyFont="1" applyFill="1" applyBorder="1" applyAlignment="1">
      <alignment horizontal="left"/>
    </xf>
    <xf numFmtId="0" fontId="15" fillId="2" borderId="41" xfId="0" applyFont="1" applyFill="1" applyBorder="1" applyAlignment="1">
      <alignment horizontal="left"/>
    </xf>
    <xf numFmtId="189" fontId="15" fillId="2" borderId="37" xfId="0" applyNumberFormat="1" applyFont="1" applyFill="1" applyBorder="1" applyAlignment="1">
      <alignment horizontal="left"/>
    </xf>
    <xf numFmtId="0" fontId="3" fillId="14" borderId="2" xfId="0" applyFont="1" applyFill="1" applyBorder="1" applyAlignment="1">
      <alignment horizontal="center"/>
    </xf>
    <xf numFmtId="0" fontId="25" fillId="2" borderId="51" xfId="0" applyFont="1" applyFill="1" applyBorder="1" applyAlignment="1">
      <alignment horizontal="center"/>
    </xf>
    <xf numFmtId="0" fontId="25" fillId="2" borderId="52" xfId="0" applyFont="1" applyFill="1" applyBorder="1" applyAlignment="1">
      <alignment horizontal="center"/>
    </xf>
    <xf numFmtId="0" fontId="30" fillId="2" borderId="53" xfId="0" applyFont="1" applyFill="1" applyBorder="1" applyAlignment="1">
      <alignment horizontal="center"/>
    </xf>
    <xf numFmtId="0" fontId="30" fillId="2" borderId="52" xfId="0" applyFont="1" applyFill="1" applyBorder="1" applyAlignment="1">
      <alignment horizontal="center"/>
    </xf>
    <xf numFmtId="0" fontId="15" fillId="2" borderId="34" xfId="0" applyFont="1" applyFill="1" applyBorder="1" applyAlignment="1">
      <alignment horizontal="left"/>
    </xf>
    <xf numFmtId="0" fontId="15" fillId="2" borderId="48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0" fontId="15" fillId="2" borderId="61" xfId="0" applyFont="1" applyFill="1" applyBorder="1" applyAlignment="1">
      <alignment horizontal="center"/>
    </xf>
    <xf numFmtId="43" fontId="15" fillId="0" borderId="0" xfId="1" applyFont="1" applyFill="1" applyBorder="1" applyAlignment="1">
      <alignment horizontal="left"/>
    </xf>
    <xf numFmtId="14" fontId="15" fillId="2" borderId="48" xfId="1" applyNumberFormat="1" applyFont="1" applyFill="1" applyBorder="1" applyAlignment="1">
      <alignment horizontal="left"/>
    </xf>
    <xf numFmtId="43" fontId="15" fillId="2" borderId="12" xfId="1" applyFont="1" applyFill="1" applyBorder="1" applyAlignment="1">
      <alignment horizontal="left"/>
    </xf>
    <xf numFmtId="43" fontId="15" fillId="2" borderId="61" xfId="1" applyFont="1" applyFill="1" applyBorder="1" applyAlignment="1">
      <alignment horizontal="left"/>
    </xf>
    <xf numFmtId="43" fontId="15" fillId="2" borderId="34" xfId="1" applyFont="1" applyFill="1" applyBorder="1" applyAlignment="1">
      <alignment horizontal="left"/>
    </xf>
    <xf numFmtId="43" fontId="15" fillId="2" borderId="35" xfId="1" applyFont="1" applyFill="1" applyBorder="1" applyAlignment="1">
      <alignment horizontal="left"/>
    </xf>
    <xf numFmtId="0" fontId="15" fillId="2" borderId="34" xfId="1" applyNumberFormat="1" applyFont="1" applyFill="1" applyBorder="1" applyAlignment="1">
      <alignment horizontal="left"/>
    </xf>
    <xf numFmtId="0" fontId="15" fillId="2" borderId="35" xfId="1" applyNumberFormat="1" applyFont="1" applyFill="1" applyBorder="1" applyAlignment="1">
      <alignment horizontal="left"/>
    </xf>
    <xf numFmtId="14" fontId="15" fillId="2" borderId="34" xfId="1" applyNumberFormat="1" applyFont="1" applyFill="1" applyBorder="1" applyAlignment="1">
      <alignment horizontal="left"/>
    </xf>
    <xf numFmtId="0" fontId="15" fillId="0" borderId="37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16" fillId="3" borderId="19" xfId="0" applyFont="1" applyFill="1" applyBorder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189" fontId="10" fillId="0" borderId="18" xfId="0" applyNumberFormat="1" applyFont="1" applyBorder="1" applyAlignment="1">
      <alignment horizontal="left"/>
    </xf>
    <xf numFmtId="0" fontId="10" fillId="14" borderId="36" xfId="0" applyFont="1" applyFill="1" applyBorder="1" applyAlignment="1">
      <alignment horizontal="center"/>
    </xf>
    <xf numFmtId="0" fontId="10" fillId="14" borderId="0" xfId="0" applyFont="1" applyFill="1" applyAlignment="1">
      <alignment horizontal="center"/>
    </xf>
    <xf numFmtId="0" fontId="15" fillId="2" borderId="57" xfId="0" applyFont="1" applyFill="1" applyBorder="1" applyAlignment="1">
      <alignment horizontal="left"/>
    </xf>
    <xf numFmtId="0" fontId="15" fillId="2" borderId="58" xfId="0" applyFont="1" applyFill="1" applyBorder="1" applyAlignment="1">
      <alignment horizontal="left"/>
    </xf>
    <xf numFmtId="0" fontId="14" fillId="2" borderId="60" xfId="0" applyFont="1" applyFill="1" applyBorder="1" applyAlignment="1">
      <alignment horizontal="left"/>
    </xf>
    <xf numFmtId="0" fontId="25" fillId="0" borderId="0" xfId="0" applyFont="1" applyAlignment="1">
      <alignment horizontal="center"/>
    </xf>
    <xf numFmtId="0" fontId="23" fillId="13" borderId="14" xfId="0" applyFont="1" applyFill="1" applyBorder="1" applyAlignment="1">
      <alignment horizontal="center"/>
    </xf>
    <xf numFmtId="0" fontId="23" fillId="13" borderId="15" xfId="0" applyFont="1" applyFill="1" applyBorder="1" applyAlignment="1">
      <alignment horizontal="center"/>
    </xf>
    <xf numFmtId="43" fontId="23" fillId="13" borderId="15" xfId="0" applyNumberFormat="1" applyFont="1" applyFill="1" applyBorder="1" applyAlignment="1">
      <alignment horizontal="center"/>
    </xf>
    <xf numFmtId="0" fontId="23" fillId="13" borderId="50" xfId="0" applyFont="1" applyFill="1" applyBorder="1" applyAlignment="1">
      <alignment horizontal="center"/>
    </xf>
    <xf numFmtId="0" fontId="35" fillId="3" borderId="19" xfId="0" applyFont="1" applyFill="1" applyBorder="1" applyAlignment="1">
      <alignment horizontal="center"/>
    </xf>
    <xf numFmtId="0" fontId="35" fillId="3" borderId="3" xfId="0" applyFont="1" applyFill="1" applyBorder="1" applyAlignment="1">
      <alignment horizontal="center"/>
    </xf>
    <xf numFmtId="0" fontId="35" fillId="3" borderId="4" xfId="0" applyFont="1" applyFill="1" applyBorder="1" applyAlignment="1">
      <alignment horizontal="center"/>
    </xf>
    <xf numFmtId="0" fontId="15" fillId="0" borderId="20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39" fillId="0" borderId="0" xfId="0" applyFont="1" applyAlignment="1">
      <alignment horizontal="center"/>
    </xf>
    <xf numFmtId="0" fontId="39" fillId="0" borderId="2" xfId="0" applyFont="1" applyBorder="1" applyAlignment="1">
      <alignment horizontal="center"/>
    </xf>
    <xf numFmtId="194" fontId="6" fillId="0" borderId="0" xfId="1" applyNumberFormat="1" applyFont="1" applyAlignment="1">
      <alignment horizontal="left"/>
    </xf>
    <xf numFmtId="189" fontId="6" fillId="0" borderId="0" xfId="1" applyNumberFormat="1" applyFont="1" applyAlignment="1">
      <alignment horizontal="center"/>
    </xf>
    <xf numFmtId="0" fontId="6" fillId="0" borderId="0" xfId="0" applyFont="1" applyAlignment="1">
      <alignment horizontal="left"/>
    </xf>
    <xf numFmtId="43" fontId="6" fillId="0" borderId="0" xfId="1" applyFont="1" applyAlignment="1">
      <alignment horizontal="left"/>
    </xf>
    <xf numFmtId="43" fontId="6" fillId="0" borderId="0" xfId="1" applyFont="1" applyAlignment="1">
      <alignment horizontal="center"/>
    </xf>
    <xf numFmtId="14" fontId="6" fillId="0" borderId="0" xfId="1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90" fontId="6" fillId="0" borderId="0" xfId="1" applyNumberFormat="1" applyFont="1" applyAlignment="1">
      <alignment horizontal="center"/>
    </xf>
    <xf numFmtId="43" fontId="8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3" fontId="8" fillId="0" borderId="0" xfId="1" applyFont="1" applyAlignment="1">
      <alignment horizontal="center"/>
    </xf>
    <xf numFmtId="43" fontId="6" fillId="0" borderId="3" xfId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43" fontId="6" fillId="0" borderId="9" xfId="1" applyFont="1" applyBorder="1" applyAlignment="1">
      <alignment horizontal="left"/>
    </xf>
    <xf numFmtId="0" fontId="6" fillId="0" borderId="0" xfId="1" applyNumberFormat="1" applyFont="1" applyAlignment="1">
      <alignment horizontal="center"/>
    </xf>
    <xf numFmtId="0" fontId="42" fillId="0" borderId="48" xfId="0" applyFont="1" applyBorder="1" applyAlignment="1">
      <alignment horizontal="center"/>
    </xf>
    <xf numFmtId="0" fontId="42" fillId="0" borderId="12" xfId="0" applyFont="1" applyBorder="1" applyAlignment="1">
      <alignment horizontal="center"/>
    </xf>
    <xf numFmtId="0" fontId="42" fillId="0" borderId="49" xfId="0" applyFont="1" applyBorder="1" applyAlignment="1">
      <alignment horizontal="center"/>
    </xf>
    <xf numFmtId="0" fontId="23" fillId="13" borderId="0" xfId="0" applyFont="1" applyFill="1" applyAlignment="1">
      <alignment horizontal="center"/>
    </xf>
    <xf numFmtId="0" fontId="36" fillId="7" borderId="2" xfId="0" applyFont="1" applyFill="1" applyBorder="1" applyAlignment="1">
      <alignment horizontal="center"/>
    </xf>
    <xf numFmtId="0" fontId="34" fillId="5" borderId="20" xfId="0" applyFont="1" applyFill="1" applyBorder="1" applyAlignment="1">
      <alignment horizontal="right"/>
    </xf>
    <xf numFmtId="0" fontId="34" fillId="5" borderId="0" xfId="0" applyFont="1" applyFill="1" applyAlignment="1">
      <alignment horizontal="right"/>
    </xf>
    <xf numFmtId="0" fontId="34" fillId="6" borderId="20" xfId="0" applyFont="1" applyFill="1" applyBorder="1" applyAlignment="1">
      <alignment horizontal="right"/>
    </xf>
    <xf numFmtId="0" fontId="34" fillId="6" borderId="0" xfId="0" applyFont="1" applyFill="1" applyAlignment="1">
      <alignment horizontal="right"/>
    </xf>
    <xf numFmtId="0" fontId="35" fillId="3" borderId="0" xfId="0" applyFont="1" applyFill="1" applyAlignment="1">
      <alignment horizontal="center" vertical="center"/>
    </xf>
    <xf numFmtId="0" fontId="35" fillId="3" borderId="2" xfId="0" applyFont="1" applyFill="1" applyBorder="1" applyAlignment="1">
      <alignment horizontal="center" vertical="center"/>
    </xf>
    <xf numFmtId="0" fontId="36" fillId="7" borderId="0" xfId="0" applyFont="1" applyFill="1" applyAlignment="1">
      <alignment horizontal="center"/>
    </xf>
    <xf numFmtId="0" fontId="11" fillId="11" borderId="0" xfId="0" applyFont="1" applyFill="1" applyAlignment="1">
      <alignment horizontal="center"/>
    </xf>
    <xf numFmtId="15" fontId="8" fillId="0" borderId="0" xfId="0" applyNumberFormat="1" applyFont="1" applyAlignment="1">
      <alignment horizontal="center"/>
    </xf>
  </cellXfs>
  <cellStyles count="3">
    <cellStyle name="Hyperlink" xfId="2" builtinId="8"/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CC66"/>
      <color rgb="FF0033CC"/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114301</xdr:rowOff>
    </xdr:from>
    <xdr:to>
      <xdr:col>0</xdr:col>
      <xdr:colOff>6372225</xdr:colOff>
      <xdr:row>31</xdr:row>
      <xdr:rowOff>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14451"/>
          <a:ext cx="6372225" cy="44100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6362700</xdr:colOff>
      <xdr:row>60</xdr:row>
      <xdr:rowOff>28575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267450"/>
          <a:ext cx="6362700" cy="4914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axi.ml.ac.th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axi.ml.ac.th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3:A4"/>
  <sheetViews>
    <sheetView topLeftCell="A13" zoomScale="120" zoomScaleNormal="120" workbookViewId="0">
      <selection activeCell="C10" sqref="C10"/>
    </sheetView>
  </sheetViews>
  <sheetFormatPr defaultRowHeight="14.25" x14ac:dyDescent="0.2"/>
  <cols>
    <col min="1" max="1" width="84.125" customWidth="1"/>
  </cols>
  <sheetData>
    <row r="3" spans="1:1" s="232" customFormat="1" ht="26.25" x14ac:dyDescent="0.4">
      <c r="A3" s="231" t="s">
        <v>231</v>
      </c>
    </row>
    <row r="4" spans="1:1" s="232" customFormat="1" ht="25.5" x14ac:dyDescent="0.35">
      <c r="A4" s="233" t="s">
        <v>232</v>
      </c>
    </row>
  </sheetData>
  <hyperlinks>
    <hyperlink ref="A4" r:id="rId1" xr:uid="{00000000-0004-0000-0000-000000000000}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G37"/>
  <sheetViews>
    <sheetView topLeftCell="A22" workbookViewId="0">
      <selection activeCell="C32" sqref="C32"/>
    </sheetView>
  </sheetViews>
  <sheetFormatPr defaultRowHeight="18.75" x14ac:dyDescent="0.3"/>
  <cols>
    <col min="1" max="1" width="5.5" style="1" customWidth="1"/>
    <col min="2" max="7" width="9" style="1"/>
    <col min="8" max="8" width="19.125" style="1" customWidth="1"/>
    <col min="9" max="9" width="27.5" style="1" customWidth="1"/>
    <col min="10" max="16384" width="9" style="1"/>
  </cols>
  <sheetData>
    <row r="2" spans="3:7" x14ac:dyDescent="0.3">
      <c r="C2" s="453" t="s">
        <v>79</v>
      </c>
      <c r="D2" s="453"/>
      <c r="E2" s="453"/>
      <c r="F2" s="453"/>
      <c r="G2" s="453"/>
    </row>
    <row r="32" spans="2:7" x14ac:dyDescent="0.3">
      <c r="B32" s="1" t="s">
        <v>10</v>
      </c>
      <c r="C32" s="32">
        <f>+'(1)กรอกข้อมูล'!D11</f>
        <v>0</v>
      </c>
      <c r="F32" s="1" t="s">
        <v>11</v>
      </c>
      <c r="G32" s="7">
        <f>+'(1)กรอกข้อมูล'!D12</f>
        <v>0</v>
      </c>
    </row>
    <row r="33" spans="2:7" x14ac:dyDescent="0.3">
      <c r="B33" s="1" t="s">
        <v>80</v>
      </c>
      <c r="D33" s="7">
        <f>+'(1)กรอกข้อมูล'!G68</f>
        <v>0</v>
      </c>
      <c r="F33" s="1" t="s">
        <v>82</v>
      </c>
    </row>
    <row r="34" spans="2:7" x14ac:dyDescent="0.3">
      <c r="B34" s="1" t="s">
        <v>83</v>
      </c>
      <c r="E34" s="33">
        <f>+'(1)กรอกข้อมูล'!F50</f>
        <v>0</v>
      </c>
      <c r="F34" s="1" t="s">
        <v>26</v>
      </c>
    </row>
    <row r="35" spans="2:7" x14ac:dyDescent="0.3">
      <c r="B35" s="1" t="s">
        <v>85</v>
      </c>
      <c r="C35" s="7" t="str">
        <f>BAHTTEXT(E34)</f>
        <v>ศูนย์บาทถ้วน</v>
      </c>
    </row>
    <row r="36" spans="2:7" x14ac:dyDescent="0.3">
      <c r="D36" s="2" t="s">
        <v>36</v>
      </c>
      <c r="E36" s="1" t="s">
        <v>84</v>
      </c>
      <c r="G36" s="1" t="s">
        <v>67</v>
      </c>
    </row>
    <row r="37" spans="2:7" x14ac:dyDescent="0.3">
      <c r="D37" s="2" t="s">
        <v>38</v>
      </c>
      <c r="E37" s="471">
        <f>+'(1)กรอกข้อมูล'!D11</f>
        <v>0</v>
      </c>
      <c r="F37" s="444"/>
      <c r="G37" s="1" t="s">
        <v>39</v>
      </c>
    </row>
  </sheetData>
  <mergeCells count="2">
    <mergeCell ref="E37:F37"/>
    <mergeCell ref="C2:G2"/>
  </mergeCells>
  <printOptions horizontalCentered="1"/>
  <pageMargins left="0.70866141732283472" right="0.70866141732283472" top="0.78740157480314965" bottom="0" header="0" footer="0"/>
  <pageSetup orientation="portrait" blackAndWhite="1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E71"/>
  <sheetViews>
    <sheetView topLeftCell="A7" zoomScale="110" zoomScaleNormal="110" workbookViewId="0">
      <selection activeCell="E48" sqref="E48"/>
    </sheetView>
  </sheetViews>
  <sheetFormatPr defaultRowHeight="23.25" x14ac:dyDescent="0.35"/>
  <cols>
    <col min="1" max="1" width="7.75" style="75" customWidth="1"/>
    <col min="2" max="2" width="38.25" style="242" customWidth="1"/>
    <col min="3" max="3" width="62.5" style="242" customWidth="1"/>
    <col min="4" max="4" width="18.625" style="242" customWidth="1"/>
    <col min="5" max="5" width="16.625" style="266" customWidth="1"/>
  </cols>
  <sheetData>
    <row r="1" spans="1:5" x14ac:dyDescent="0.35">
      <c r="A1" s="234" t="s">
        <v>233</v>
      </c>
      <c r="B1" s="235" t="s">
        <v>234</v>
      </c>
      <c r="C1" s="235"/>
      <c r="D1" s="235"/>
      <c r="E1" s="236"/>
    </row>
    <row r="2" spans="1:5" x14ac:dyDescent="0.35">
      <c r="A2" s="237">
        <v>1</v>
      </c>
      <c r="B2" s="225" t="s">
        <v>235</v>
      </c>
      <c r="C2" s="238"/>
      <c r="D2" s="238"/>
      <c r="E2" s="239"/>
    </row>
    <row r="3" spans="1:5" x14ac:dyDescent="0.35">
      <c r="A3" s="240"/>
      <c r="B3" s="241" t="s">
        <v>236</v>
      </c>
      <c r="E3" s="243"/>
    </row>
    <row r="4" spans="1:5" x14ac:dyDescent="0.35">
      <c r="A4" s="244" t="s">
        <v>237</v>
      </c>
      <c r="B4" s="244" t="s">
        <v>238</v>
      </c>
      <c r="C4" s="245" t="s">
        <v>239</v>
      </c>
      <c r="D4" s="245" t="s">
        <v>240</v>
      </c>
      <c r="E4" s="246"/>
    </row>
    <row r="5" spans="1:5" x14ac:dyDescent="0.35">
      <c r="A5" s="308">
        <v>1.1000000000000001</v>
      </c>
      <c r="B5" s="247" t="s">
        <v>241</v>
      </c>
      <c r="C5" s="248" t="s">
        <v>242</v>
      </c>
      <c r="D5" s="249" t="s">
        <v>243</v>
      </c>
      <c r="E5" s="250"/>
    </row>
    <row r="6" spans="1:5" x14ac:dyDescent="0.35">
      <c r="A6" s="309"/>
      <c r="B6" s="251" t="s">
        <v>244</v>
      </c>
      <c r="C6" s="248" t="s">
        <v>245</v>
      </c>
      <c r="D6" s="249" t="s">
        <v>246</v>
      </c>
      <c r="E6" s="252"/>
    </row>
    <row r="7" spans="1:5" x14ac:dyDescent="0.35">
      <c r="A7" s="310"/>
      <c r="B7" s="253"/>
      <c r="C7" s="254"/>
      <c r="D7" s="255"/>
      <c r="E7" s="252"/>
    </row>
    <row r="8" spans="1:5" x14ac:dyDescent="0.35">
      <c r="A8" s="308">
        <v>1.2</v>
      </c>
      <c r="B8" s="311" t="s">
        <v>247</v>
      </c>
      <c r="C8" s="256" t="s">
        <v>248</v>
      </c>
      <c r="D8" s="314" t="s">
        <v>249</v>
      </c>
      <c r="E8" s="252"/>
    </row>
    <row r="9" spans="1:5" x14ac:dyDescent="0.35">
      <c r="A9" s="309"/>
      <c r="B9" s="312"/>
      <c r="C9" s="257" t="s">
        <v>250</v>
      </c>
      <c r="D9" s="315"/>
      <c r="E9" s="252"/>
    </row>
    <row r="10" spans="1:5" x14ac:dyDescent="0.35">
      <c r="A10" s="309"/>
      <c r="B10" s="312"/>
      <c r="C10" s="257" t="s">
        <v>251</v>
      </c>
      <c r="D10" s="315"/>
      <c r="E10" s="252"/>
    </row>
    <row r="11" spans="1:5" x14ac:dyDescent="0.35">
      <c r="A11" s="309"/>
      <c r="B11" s="312"/>
      <c r="C11" s="257" t="s">
        <v>252</v>
      </c>
      <c r="D11" s="315"/>
      <c r="E11" s="252"/>
    </row>
    <row r="12" spans="1:5" x14ac:dyDescent="0.35">
      <c r="A12" s="309"/>
      <c r="B12" s="312"/>
      <c r="C12" s="257" t="s">
        <v>253</v>
      </c>
      <c r="D12" s="316"/>
      <c r="E12" s="252"/>
    </row>
    <row r="13" spans="1:5" x14ac:dyDescent="0.35">
      <c r="A13" s="309"/>
      <c r="B13" s="312"/>
      <c r="C13" s="257"/>
      <c r="D13" s="317" t="s">
        <v>254</v>
      </c>
      <c r="E13" s="252"/>
    </row>
    <row r="14" spans="1:5" x14ac:dyDescent="0.35">
      <c r="A14" s="309"/>
      <c r="B14" s="312"/>
      <c r="C14" s="258" t="s">
        <v>255</v>
      </c>
      <c r="D14" s="318"/>
      <c r="E14" s="252"/>
    </row>
    <row r="15" spans="1:5" x14ac:dyDescent="0.35">
      <c r="A15" s="309"/>
      <c r="B15" s="312"/>
      <c r="C15" s="254" t="s">
        <v>256</v>
      </c>
      <c r="D15" s="318"/>
      <c r="E15" s="252"/>
    </row>
    <row r="16" spans="1:5" x14ac:dyDescent="0.35">
      <c r="A16" s="309"/>
      <c r="B16" s="312"/>
      <c r="C16" s="254" t="s">
        <v>257</v>
      </c>
      <c r="D16" s="318"/>
      <c r="E16" s="252"/>
    </row>
    <row r="17" spans="1:5" x14ac:dyDescent="0.35">
      <c r="A17" s="309"/>
      <c r="B17" s="312"/>
      <c r="C17" s="254" t="s">
        <v>258</v>
      </c>
      <c r="D17" s="318"/>
      <c r="E17" s="252"/>
    </row>
    <row r="18" spans="1:5" x14ac:dyDescent="0.35">
      <c r="A18" s="309"/>
      <c r="B18" s="312"/>
      <c r="C18" s="254" t="s">
        <v>259</v>
      </c>
      <c r="D18" s="318"/>
      <c r="E18" s="252"/>
    </row>
    <row r="19" spans="1:5" x14ac:dyDescent="0.35">
      <c r="A19" s="309"/>
      <c r="B19" s="312"/>
      <c r="C19" s="254"/>
      <c r="D19" s="318"/>
      <c r="E19" s="252"/>
    </row>
    <row r="20" spans="1:5" x14ac:dyDescent="0.35">
      <c r="A20" s="310"/>
      <c r="B20" s="313"/>
      <c r="C20" s="259"/>
      <c r="D20" s="319"/>
      <c r="E20" s="252"/>
    </row>
    <row r="21" spans="1:5" x14ac:dyDescent="0.35">
      <c r="A21" s="308">
        <v>1.3</v>
      </c>
      <c r="B21" s="311" t="s">
        <v>260</v>
      </c>
      <c r="C21" s="248" t="s">
        <v>261</v>
      </c>
      <c r="D21" s="320" t="s">
        <v>262</v>
      </c>
      <c r="E21" s="252"/>
    </row>
    <row r="22" spans="1:5" x14ac:dyDescent="0.35">
      <c r="A22" s="309"/>
      <c r="B22" s="312"/>
      <c r="C22" s="248" t="s">
        <v>263</v>
      </c>
      <c r="D22" s="318"/>
      <c r="E22" s="249"/>
    </row>
    <row r="23" spans="1:5" x14ac:dyDescent="0.35">
      <c r="A23" s="309"/>
      <c r="B23" s="312"/>
      <c r="C23" s="257" t="s">
        <v>264</v>
      </c>
      <c r="D23" s="318"/>
      <c r="E23" s="252"/>
    </row>
    <row r="24" spans="1:5" x14ac:dyDescent="0.35">
      <c r="A24" s="309"/>
      <c r="B24" s="312"/>
      <c r="C24" s="257" t="s">
        <v>265</v>
      </c>
      <c r="D24" s="318"/>
      <c r="E24" s="252"/>
    </row>
    <row r="25" spans="1:5" x14ac:dyDescent="0.35">
      <c r="A25" s="310"/>
      <c r="B25" s="313"/>
      <c r="C25" s="259"/>
      <c r="D25" s="319"/>
      <c r="E25" s="252"/>
    </row>
    <row r="26" spans="1:5" x14ac:dyDescent="0.35">
      <c r="A26" s="308">
        <v>1.4</v>
      </c>
      <c r="B26" s="260" t="s">
        <v>266</v>
      </c>
      <c r="C26" s="256" t="s">
        <v>267</v>
      </c>
      <c r="D26" s="321" t="s">
        <v>262</v>
      </c>
      <c r="E26" s="261"/>
    </row>
    <row r="27" spans="1:5" x14ac:dyDescent="0.35">
      <c r="A27" s="309"/>
      <c r="B27" s="251"/>
      <c r="C27" s="262" t="s">
        <v>268</v>
      </c>
      <c r="D27" s="322"/>
      <c r="E27" s="261"/>
    </row>
    <row r="28" spans="1:5" x14ac:dyDescent="0.35">
      <c r="A28" s="309"/>
      <c r="B28" s="251"/>
      <c r="C28" s="262" t="s">
        <v>269</v>
      </c>
      <c r="D28" s="322"/>
      <c r="E28" s="261"/>
    </row>
    <row r="29" spans="1:5" x14ac:dyDescent="0.35">
      <c r="A29" s="309"/>
      <c r="B29" s="251"/>
      <c r="C29" s="262" t="s">
        <v>270</v>
      </c>
      <c r="D29" s="322"/>
      <c r="E29" s="261"/>
    </row>
    <row r="30" spans="1:5" x14ac:dyDescent="0.35">
      <c r="A30" s="309"/>
      <c r="B30" s="251"/>
      <c r="C30" s="249" t="s">
        <v>271</v>
      </c>
      <c r="D30" s="322"/>
      <c r="E30" s="261"/>
    </row>
    <row r="31" spans="1:5" x14ac:dyDescent="0.35">
      <c r="A31" s="309"/>
      <c r="B31" s="251"/>
      <c r="C31" s="249"/>
      <c r="D31" s="322"/>
      <c r="E31" s="261"/>
    </row>
    <row r="32" spans="1:5" x14ac:dyDescent="0.35">
      <c r="A32" s="309"/>
      <c r="B32" s="251" t="s">
        <v>272</v>
      </c>
      <c r="C32" s="257" t="s">
        <v>273</v>
      </c>
      <c r="D32" s="322"/>
      <c r="E32" s="261"/>
    </row>
    <row r="33" spans="1:5" x14ac:dyDescent="0.35">
      <c r="A33" s="309"/>
      <c r="B33" s="251"/>
      <c r="C33" s="257" t="s">
        <v>274</v>
      </c>
      <c r="D33" s="322"/>
      <c r="E33" s="261"/>
    </row>
    <row r="34" spans="1:5" x14ac:dyDescent="0.35">
      <c r="A34" s="309"/>
      <c r="B34" s="251"/>
      <c r="C34" s="252" t="s">
        <v>275</v>
      </c>
      <c r="D34" s="322"/>
      <c r="E34" s="261"/>
    </row>
    <row r="35" spans="1:5" x14ac:dyDescent="0.35">
      <c r="A35" s="309"/>
      <c r="B35" s="251"/>
      <c r="C35" s="257" t="s">
        <v>276</v>
      </c>
      <c r="D35" s="322"/>
      <c r="E35" s="261"/>
    </row>
    <row r="36" spans="1:5" x14ac:dyDescent="0.35">
      <c r="A36" s="309"/>
      <c r="B36" s="251"/>
      <c r="C36" s="252" t="s">
        <v>277</v>
      </c>
      <c r="D36" s="322"/>
      <c r="E36" s="261"/>
    </row>
    <row r="37" spans="1:5" x14ac:dyDescent="0.35">
      <c r="A37" s="309"/>
      <c r="B37" s="251"/>
      <c r="C37" s="252" t="s">
        <v>278</v>
      </c>
      <c r="D37" s="322"/>
      <c r="E37" s="261"/>
    </row>
    <row r="38" spans="1:5" x14ac:dyDescent="0.35">
      <c r="A38" s="309"/>
      <c r="B38" s="251"/>
      <c r="C38" s="252" t="s">
        <v>279</v>
      </c>
      <c r="D38" s="322"/>
      <c r="E38" s="261"/>
    </row>
    <row r="39" spans="1:5" x14ac:dyDescent="0.35">
      <c r="A39" s="310"/>
      <c r="B39" s="263"/>
      <c r="C39" s="264"/>
      <c r="D39" s="323"/>
      <c r="E39" s="265"/>
    </row>
    <row r="41" spans="1:5" x14ac:dyDescent="0.35">
      <c r="A41" s="267">
        <v>2</v>
      </c>
      <c r="B41" s="225" t="s">
        <v>280</v>
      </c>
      <c r="C41" s="238"/>
      <c r="D41" s="238"/>
      <c r="E41" s="268"/>
    </row>
    <row r="42" spans="1:5" x14ac:dyDescent="0.35">
      <c r="A42" s="244"/>
      <c r="B42" s="244" t="s">
        <v>281</v>
      </c>
      <c r="C42" s="269"/>
      <c r="D42" s="269" t="s">
        <v>282</v>
      </c>
      <c r="E42" s="269" t="s">
        <v>283</v>
      </c>
    </row>
    <row r="43" spans="1:5" x14ac:dyDescent="0.35">
      <c r="A43" s="305">
        <v>2.1</v>
      </c>
      <c r="B43" s="270" t="s">
        <v>109</v>
      </c>
      <c r="C43" s="271"/>
      <c r="D43" s="272"/>
      <c r="E43" s="272"/>
    </row>
    <row r="44" spans="1:5" x14ac:dyDescent="0.35">
      <c r="A44" s="306"/>
      <c r="B44" s="273" t="s">
        <v>284</v>
      </c>
      <c r="C44" s="271" t="s">
        <v>285</v>
      </c>
      <c r="D44" s="272" t="s">
        <v>286</v>
      </c>
      <c r="E44" s="272" t="s">
        <v>332</v>
      </c>
    </row>
    <row r="45" spans="1:5" x14ac:dyDescent="0.35">
      <c r="A45" s="306"/>
      <c r="B45" s="273"/>
      <c r="C45" s="274" t="s">
        <v>287</v>
      </c>
      <c r="D45" s="275" t="s">
        <v>286</v>
      </c>
      <c r="E45" s="275"/>
    </row>
    <row r="46" spans="1:5" x14ac:dyDescent="0.35">
      <c r="A46" s="306"/>
      <c r="B46" s="273"/>
      <c r="C46" s="274"/>
      <c r="D46" s="272"/>
      <c r="E46" s="272"/>
    </row>
    <row r="47" spans="1:5" x14ac:dyDescent="0.35">
      <c r="A47" s="306"/>
      <c r="B47" s="273" t="s">
        <v>288</v>
      </c>
      <c r="C47" s="274" t="s">
        <v>289</v>
      </c>
      <c r="D47" s="272" t="s">
        <v>286</v>
      </c>
      <c r="E47" s="272" t="s">
        <v>332</v>
      </c>
    </row>
    <row r="48" spans="1:5" x14ac:dyDescent="0.35">
      <c r="A48" s="306"/>
      <c r="B48" s="273"/>
      <c r="C48" s="274"/>
      <c r="D48" s="272"/>
      <c r="E48" s="272"/>
    </row>
    <row r="49" spans="1:5" x14ac:dyDescent="0.35">
      <c r="A49" s="306"/>
      <c r="B49" s="273" t="s">
        <v>290</v>
      </c>
      <c r="C49" s="274" t="s">
        <v>291</v>
      </c>
      <c r="D49" s="272"/>
      <c r="E49" s="272"/>
    </row>
    <row r="50" spans="1:5" x14ac:dyDescent="0.35">
      <c r="A50" s="306"/>
      <c r="B50" s="273" t="s">
        <v>292</v>
      </c>
      <c r="C50" s="274" t="s">
        <v>293</v>
      </c>
      <c r="D50" s="272"/>
      <c r="E50" s="272"/>
    </row>
    <row r="51" spans="1:5" x14ac:dyDescent="0.35">
      <c r="A51" s="307"/>
      <c r="B51" s="273"/>
      <c r="C51" s="274"/>
      <c r="D51" s="272"/>
      <c r="E51" s="272"/>
    </row>
    <row r="52" spans="1:5" x14ac:dyDescent="0.35">
      <c r="A52" s="244"/>
      <c r="B52" s="244" t="s">
        <v>281</v>
      </c>
      <c r="C52" s="269"/>
      <c r="D52" s="269" t="s">
        <v>294</v>
      </c>
      <c r="E52" s="269" t="s">
        <v>295</v>
      </c>
    </row>
    <row r="53" spans="1:5" x14ac:dyDescent="0.35">
      <c r="A53" s="305" t="s">
        <v>296</v>
      </c>
      <c r="B53" s="276" t="s">
        <v>110</v>
      </c>
      <c r="C53" s="274" t="s">
        <v>297</v>
      </c>
      <c r="D53" s="277">
        <v>1800</v>
      </c>
      <c r="E53" s="277">
        <v>1450</v>
      </c>
    </row>
    <row r="54" spans="1:5" x14ac:dyDescent="0.35">
      <c r="A54" s="306"/>
      <c r="B54" s="273"/>
      <c r="C54" s="274" t="s">
        <v>298</v>
      </c>
      <c r="D54" s="272"/>
      <c r="E54" s="272"/>
    </row>
    <row r="55" spans="1:5" x14ac:dyDescent="0.35">
      <c r="A55" s="306"/>
      <c r="B55" s="273"/>
      <c r="C55" s="274" t="s">
        <v>299</v>
      </c>
      <c r="D55" s="272"/>
      <c r="E55" s="272"/>
    </row>
    <row r="56" spans="1:5" x14ac:dyDescent="0.35">
      <c r="A56" s="306"/>
      <c r="B56" s="273"/>
      <c r="C56" s="274" t="s">
        <v>300</v>
      </c>
      <c r="D56" s="272"/>
      <c r="E56" s="272"/>
    </row>
    <row r="57" spans="1:5" x14ac:dyDescent="0.35">
      <c r="A57" s="306"/>
      <c r="B57" s="273"/>
      <c r="C57" s="274" t="s">
        <v>301</v>
      </c>
      <c r="D57" s="272">
        <f>1300+1300</f>
        <v>2600</v>
      </c>
      <c r="E57" s="272">
        <v>2400</v>
      </c>
    </row>
    <row r="58" spans="1:5" x14ac:dyDescent="0.35">
      <c r="A58" s="306"/>
      <c r="B58" s="273"/>
      <c r="C58" s="274" t="s">
        <v>302</v>
      </c>
      <c r="D58" s="272"/>
      <c r="E58" s="272"/>
    </row>
    <row r="59" spans="1:5" x14ac:dyDescent="0.35">
      <c r="A59" s="306"/>
      <c r="B59" s="273"/>
      <c r="C59" s="274" t="s">
        <v>303</v>
      </c>
      <c r="D59" s="272"/>
      <c r="E59" s="272"/>
    </row>
    <row r="60" spans="1:5" x14ac:dyDescent="0.35">
      <c r="A60" s="306"/>
      <c r="B60" s="273"/>
      <c r="C60" s="274"/>
      <c r="D60" s="272"/>
      <c r="E60" s="272"/>
    </row>
    <row r="61" spans="1:5" x14ac:dyDescent="0.35">
      <c r="A61" s="307"/>
      <c r="B61" s="273"/>
      <c r="C61" s="274"/>
      <c r="D61" s="272"/>
      <c r="E61" s="272"/>
    </row>
    <row r="62" spans="1:5" x14ac:dyDescent="0.35">
      <c r="A62" s="244"/>
      <c r="B62" s="244" t="s">
        <v>281</v>
      </c>
      <c r="C62" s="269"/>
      <c r="D62" s="269"/>
      <c r="E62" s="269"/>
    </row>
    <row r="63" spans="1:5" x14ac:dyDescent="0.35">
      <c r="A63" s="305">
        <v>2.2999999999999998</v>
      </c>
      <c r="B63" s="276" t="s">
        <v>111</v>
      </c>
      <c r="C63" s="274" t="s">
        <v>304</v>
      </c>
      <c r="D63" s="272"/>
      <c r="E63" s="272"/>
    </row>
    <row r="64" spans="1:5" x14ac:dyDescent="0.35">
      <c r="A64" s="306"/>
      <c r="B64" s="273" t="s">
        <v>305</v>
      </c>
      <c r="C64" s="274" t="s">
        <v>306</v>
      </c>
      <c r="D64" s="272"/>
      <c r="E64" s="272"/>
    </row>
    <row r="65" spans="1:5" x14ac:dyDescent="0.35">
      <c r="A65" s="306"/>
      <c r="B65" s="273"/>
      <c r="C65" s="274" t="s">
        <v>307</v>
      </c>
      <c r="D65" s="272"/>
      <c r="E65" s="272"/>
    </row>
    <row r="66" spans="1:5" x14ac:dyDescent="0.35">
      <c r="A66" s="306"/>
      <c r="B66" s="273"/>
      <c r="C66" s="274"/>
      <c r="D66" s="272"/>
      <c r="E66" s="272"/>
    </row>
    <row r="67" spans="1:5" x14ac:dyDescent="0.35">
      <c r="A67" s="307"/>
      <c r="B67" s="273"/>
      <c r="C67" s="274"/>
      <c r="D67" s="272"/>
      <c r="E67" s="272"/>
    </row>
    <row r="68" spans="1:5" x14ac:dyDescent="0.35">
      <c r="A68" s="244"/>
      <c r="B68" s="244" t="s">
        <v>281</v>
      </c>
      <c r="C68" s="269"/>
      <c r="D68" s="269"/>
      <c r="E68" s="269"/>
    </row>
    <row r="69" spans="1:5" x14ac:dyDescent="0.35">
      <c r="A69" s="305" t="s">
        <v>308</v>
      </c>
      <c r="B69" s="276" t="s">
        <v>309</v>
      </c>
      <c r="C69" s="274" t="s">
        <v>310</v>
      </c>
      <c r="D69" s="274"/>
      <c r="E69" s="275"/>
    </row>
    <row r="70" spans="1:5" x14ac:dyDescent="0.35">
      <c r="A70" s="306"/>
      <c r="B70" s="273"/>
      <c r="C70" s="274"/>
      <c r="D70" s="274"/>
      <c r="E70" s="275"/>
    </row>
    <row r="71" spans="1:5" x14ac:dyDescent="0.35">
      <c r="A71" s="307"/>
      <c r="B71" s="278"/>
      <c r="C71" s="279"/>
      <c r="D71" s="279"/>
      <c r="E71" s="280"/>
    </row>
  </sheetData>
  <mergeCells count="14">
    <mergeCell ref="A69:A71"/>
    <mergeCell ref="A5:A7"/>
    <mergeCell ref="A8:A20"/>
    <mergeCell ref="B8:B20"/>
    <mergeCell ref="D8:D12"/>
    <mergeCell ref="D13:D20"/>
    <mergeCell ref="A21:A25"/>
    <mergeCell ref="B21:B25"/>
    <mergeCell ref="D21:D25"/>
    <mergeCell ref="A26:A39"/>
    <mergeCell ref="D26:D39"/>
    <mergeCell ref="A43:A51"/>
    <mergeCell ref="A53:A61"/>
    <mergeCell ref="A63:A67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</sheetPr>
  <dimension ref="A1:E18"/>
  <sheetViews>
    <sheetView zoomScale="148" zoomScaleNormal="148" workbookViewId="0">
      <pane ySplit="1" topLeftCell="A11" activePane="bottomLeft" state="frozen"/>
      <selection pane="bottomLeft" activeCell="A4" sqref="A4:B4"/>
    </sheetView>
  </sheetViews>
  <sheetFormatPr defaultRowHeight="21" x14ac:dyDescent="0.35"/>
  <cols>
    <col min="1" max="1" width="28.5" style="5" customWidth="1"/>
    <col min="2" max="2" width="15.5" style="5" customWidth="1"/>
    <col min="3" max="3" width="31.875" style="5" customWidth="1"/>
    <col min="4" max="4" width="7.875" style="6" customWidth="1"/>
    <col min="5" max="5" width="13" style="5" customWidth="1"/>
    <col min="6" max="7" width="21.875" style="5" customWidth="1"/>
    <col min="8" max="16384" width="9" style="5"/>
  </cols>
  <sheetData>
    <row r="1" spans="1:5" s="88" customFormat="1" x14ac:dyDescent="0.35">
      <c r="A1" s="324" t="s">
        <v>328</v>
      </c>
      <c r="B1" s="324"/>
      <c r="C1" s="324"/>
      <c r="D1" s="324"/>
    </row>
    <row r="2" spans="1:5" s="131" customFormat="1" x14ac:dyDescent="0.35">
      <c r="A2" s="324" t="s">
        <v>329</v>
      </c>
      <c r="B2" s="324"/>
      <c r="C2" s="324"/>
      <c r="D2" s="324"/>
      <c r="E2" s="324"/>
    </row>
    <row r="3" spans="1:5" s="39" customFormat="1" ht="18.75" x14ac:dyDescent="0.3">
      <c r="A3" s="325" t="s">
        <v>231</v>
      </c>
      <c r="B3" s="326"/>
      <c r="C3" s="303" t="s">
        <v>336</v>
      </c>
      <c r="D3" s="304"/>
      <c r="E3" s="304"/>
    </row>
    <row r="4" spans="1:5" s="131" customFormat="1" x14ac:dyDescent="0.35">
      <c r="A4" s="327" t="s">
        <v>232</v>
      </c>
      <c r="B4" s="328"/>
      <c r="C4" s="303" t="s">
        <v>337</v>
      </c>
      <c r="D4" s="304"/>
      <c r="E4" s="304"/>
    </row>
    <row r="5" spans="1:5" s="6" customFormat="1" x14ac:dyDescent="0.35">
      <c r="A5" s="291" t="s">
        <v>326</v>
      </c>
      <c r="B5" s="87" t="s">
        <v>311</v>
      </c>
      <c r="C5" s="88" t="s">
        <v>45</v>
      </c>
      <c r="D5" s="87" t="s">
        <v>314</v>
      </c>
    </row>
    <row r="6" spans="1:5" x14ac:dyDescent="0.35">
      <c r="A6" s="290" t="s">
        <v>216</v>
      </c>
      <c r="B6" s="5" t="s">
        <v>312</v>
      </c>
      <c r="C6" s="5" t="s">
        <v>313</v>
      </c>
      <c r="D6" s="6" t="s">
        <v>315</v>
      </c>
    </row>
    <row r="7" spans="1:5" x14ac:dyDescent="0.35">
      <c r="A7" s="135"/>
    </row>
    <row r="8" spans="1:5" x14ac:dyDescent="0.35">
      <c r="A8" s="290" t="s">
        <v>217</v>
      </c>
      <c r="B8" s="5" t="s">
        <v>312</v>
      </c>
      <c r="C8" s="5" t="s">
        <v>316</v>
      </c>
      <c r="D8" s="6" t="s">
        <v>317</v>
      </c>
    </row>
    <row r="9" spans="1:5" x14ac:dyDescent="0.35">
      <c r="A9" s="135"/>
      <c r="C9" s="5" t="s">
        <v>318</v>
      </c>
      <c r="D9" s="6">
        <v>2.5</v>
      </c>
      <c r="E9" s="5" t="s">
        <v>110</v>
      </c>
    </row>
    <row r="10" spans="1:5" x14ac:dyDescent="0.35">
      <c r="A10" s="135"/>
      <c r="D10" s="283">
        <v>2.1</v>
      </c>
      <c r="E10" s="5" t="s">
        <v>319</v>
      </c>
    </row>
    <row r="11" spans="1:5" x14ac:dyDescent="0.35">
      <c r="A11" s="135"/>
    </row>
    <row r="12" spans="1:5" x14ac:dyDescent="0.35">
      <c r="A12" s="290" t="s">
        <v>220</v>
      </c>
      <c r="B12" s="5" t="s">
        <v>312</v>
      </c>
      <c r="C12" s="5" t="s">
        <v>320</v>
      </c>
      <c r="D12" s="6" t="s">
        <v>321</v>
      </c>
    </row>
    <row r="13" spans="1:5" x14ac:dyDescent="0.35">
      <c r="A13" s="135"/>
    </row>
    <row r="14" spans="1:5" x14ac:dyDescent="0.35">
      <c r="A14" s="291" t="s">
        <v>327</v>
      </c>
    </row>
    <row r="15" spans="1:5" x14ac:dyDescent="0.35">
      <c r="A15" s="128" t="s">
        <v>193</v>
      </c>
      <c r="B15" s="5" t="s">
        <v>322</v>
      </c>
      <c r="C15" s="5" t="s">
        <v>102</v>
      </c>
      <c r="D15" s="288"/>
      <c r="E15" s="128"/>
    </row>
    <row r="16" spans="1:5" x14ac:dyDescent="0.35">
      <c r="A16" s="135"/>
      <c r="C16" s="5" t="s">
        <v>103</v>
      </c>
      <c r="D16" s="288"/>
      <c r="E16" s="128"/>
    </row>
    <row r="17" spans="3:4" x14ac:dyDescent="0.35">
      <c r="C17" s="5" t="s">
        <v>324</v>
      </c>
      <c r="D17" s="289"/>
    </row>
    <row r="18" spans="3:4" x14ac:dyDescent="0.35">
      <c r="C18" s="5" t="s">
        <v>325</v>
      </c>
      <c r="D18" s="289"/>
    </row>
  </sheetData>
  <mergeCells count="4">
    <mergeCell ref="A2:E2"/>
    <mergeCell ref="A1:D1"/>
    <mergeCell ref="A3:B3"/>
    <mergeCell ref="A4:B4"/>
  </mergeCells>
  <hyperlinks>
    <hyperlink ref="A4" r:id="rId1" xr:uid="{00000000-0004-0000-0200-000000000000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U352"/>
  <sheetViews>
    <sheetView zoomScale="120" zoomScaleNormal="120" workbookViewId="0">
      <pane ySplit="1" topLeftCell="A342" activePane="bottomLeft" state="frozen"/>
      <selection pane="bottomLeft" activeCell="H70" sqref="H70:I70"/>
    </sheetView>
  </sheetViews>
  <sheetFormatPr defaultRowHeight="27.75" customHeight="1" x14ac:dyDescent="0.35"/>
  <cols>
    <col min="1" max="1" width="4.625" style="284" customWidth="1"/>
    <col min="2" max="2" width="38.5" style="35" customWidth="1"/>
    <col min="3" max="3" width="7.875" style="70" customWidth="1"/>
    <col min="4" max="4" width="18.5" style="35" customWidth="1"/>
    <col min="5" max="5" width="8" style="70" customWidth="1"/>
    <col min="6" max="6" width="19.25" style="88" customWidth="1"/>
    <col min="7" max="7" width="7" style="51" customWidth="1"/>
    <col min="8" max="8" width="11.625" style="6" customWidth="1"/>
    <col min="9" max="10" width="10.625" style="5" customWidth="1"/>
    <col min="11" max="11" width="10.5" style="5" customWidth="1"/>
    <col min="12" max="12" width="10.375" style="5" bestFit="1" customWidth="1"/>
    <col min="13" max="13" width="9" style="5"/>
    <col min="14" max="15" width="0" style="5" hidden="1" customWidth="1"/>
    <col min="16" max="16" width="13.5" style="5" hidden="1" customWidth="1"/>
    <col min="17" max="17" width="10.625" style="5" hidden="1" customWidth="1"/>
    <col min="18" max="18" width="15.625" style="5" hidden="1" customWidth="1"/>
    <col min="19" max="19" width="13.5" style="5" hidden="1" customWidth="1"/>
    <col min="20" max="20" width="13.75" style="5" hidden="1" customWidth="1"/>
    <col min="21" max="21" width="13.5" style="5" hidden="1" customWidth="1"/>
    <col min="22" max="16384" width="9" style="5"/>
  </cols>
  <sheetData>
    <row r="1" spans="1:17" ht="27.75" customHeight="1" x14ac:dyDescent="0.35">
      <c r="B1" s="35" t="s">
        <v>158</v>
      </c>
      <c r="D1" s="397" t="s">
        <v>94</v>
      </c>
      <c r="E1" s="398"/>
      <c r="F1" s="399"/>
      <c r="G1" s="6"/>
      <c r="H1" s="5"/>
    </row>
    <row r="2" spans="1:17" ht="27.75" customHeight="1" x14ac:dyDescent="0.4">
      <c r="B2" s="300" t="s">
        <v>216</v>
      </c>
      <c r="D2" s="409"/>
      <c r="E2" s="409"/>
      <c r="F2" s="409"/>
      <c r="G2" s="6"/>
      <c r="H2" s="5"/>
    </row>
    <row r="3" spans="1:17" ht="27.75" customHeight="1" x14ac:dyDescent="0.35">
      <c r="A3" s="284">
        <v>1.1000000000000001</v>
      </c>
      <c r="B3" s="75" t="s">
        <v>0</v>
      </c>
      <c r="C3" s="95"/>
      <c r="D3" s="404"/>
      <c r="E3" s="405"/>
      <c r="F3" s="405"/>
      <c r="G3" s="382" t="s">
        <v>230</v>
      </c>
      <c r="H3" s="383"/>
      <c r="I3" s="383"/>
    </row>
    <row r="4" spans="1:17" ht="27.75" customHeight="1" x14ac:dyDescent="0.35">
      <c r="A4" s="284">
        <v>1.2</v>
      </c>
      <c r="B4" s="75" t="s">
        <v>3</v>
      </c>
      <c r="C4" s="95"/>
      <c r="D4" s="406"/>
      <c r="E4" s="407"/>
      <c r="F4" s="407"/>
      <c r="G4" s="382"/>
      <c r="H4" s="383"/>
      <c r="I4" s="383"/>
    </row>
    <row r="5" spans="1:17" ht="27.75" customHeight="1" x14ac:dyDescent="0.35">
      <c r="A5" s="284">
        <v>1.3</v>
      </c>
      <c r="B5" s="75" t="s">
        <v>1</v>
      </c>
      <c r="C5" s="95"/>
      <c r="D5" s="408"/>
      <c r="E5" s="405"/>
      <c r="F5" s="405"/>
      <c r="G5" s="382"/>
      <c r="H5" s="383"/>
      <c r="I5" s="383"/>
    </row>
    <row r="6" spans="1:17" ht="27.75" customHeight="1" x14ac:dyDescent="0.35">
      <c r="A6" s="284">
        <v>1.4</v>
      </c>
      <c r="B6" s="75" t="s">
        <v>4</v>
      </c>
      <c r="D6" s="404"/>
      <c r="E6" s="405"/>
      <c r="F6" s="405"/>
      <c r="G6" s="382"/>
      <c r="H6" s="383"/>
      <c r="I6" s="383"/>
    </row>
    <row r="7" spans="1:17" ht="27.75" customHeight="1" x14ac:dyDescent="0.4">
      <c r="B7" s="300" t="s">
        <v>217</v>
      </c>
      <c r="D7" s="400"/>
      <c r="E7" s="400"/>
      <c r="F7" s="400"/>
      <c r="G7" s="6"/>
      <c r="H7" s="5"/>
    </row>
    <row r="8" spans="1:17" ht="27.75" customHeight="1" x14ac:dyDescent="0.35">
      <c r="A8" s="284">
        <v>2.1</v>
      </c>
      <c r="B8" s="75" t="s">
        <v>78</v>
      </c>
      <c r="D8" s="401"/>
      <c r="E8" s="402"/>
      <c r="F8" s="403"/>
      <c r="G8" s="6"/>
      <c r="H8" s="5"/>
    </row>
    <row r="9" spans="1:17" ht="27.75" customHeight="1" thickBot="1" x14ac:dyDescent="0.55000000000000004">
      <c r="A9" s="284">
        <v>2.2000000000000002</v>
      </c>
      <c r="B9" s="75" t="s">
        <v>9</v>
      </c>
      <c r="D9" s="384"/>
      <c r="E9" s="385"/>
      <c r="F9" s="386"/>
      <c r="G9" s="6"/>
      <c r="H9" s="5"/>
      <c r="I9" s="391" t="s">
        <v>219</v>
      </c>
      <c r="J9" s="391"/>
      <c r="K9" s="391"/>
      <c r="L9" s="391"/>
      <c r="O9" s="64" t="s">
        <v>105</v>
      </c>
      <c r="P9" s="64" t="s">
        <v>106</v>
      </c>
      <c r="Q9" s="64"/>
    </row>
    <row r="10" spans="1:17" ht="27.75" customHeight="1" thickBot="1" x14ac:dyDescent="0.55000000000000004">
      <c r="A10" s="284">
        <v>2.2999999999999998</v>
      </c>
      <c r="B10" s="75" t="s">
        <v>95</v>
      </c>
      <c r="C10" s="95"/>
      <c r="D10" s="390"/>
      <c r="E10" s="390"/>
      <c r="F10" s="390"/>
      <c r="G10" s="97"/>
      <c r="H10" s="108" t="s">
        <v>110</v>
      </c>
      <c r="I10" s="206" t="s">
        <v>153</v>
      </c>
      <c r="J10" s="207" t="s">
        <v>8</v>
      </c>
      <c r="K10" s="207" t="s">
        <v>154</v>
      </c>
      <c r="L10" s="208" t="s">
        <v>8</v>
      </c>
      <c r="O10" s="63">
        <f>Q34</f>
        <v>0</v>
      </c>
      <c r="P10" s="63">
        <f>Q35</f>
        <v>0</v>
      </c>
      <c r="Q10" s="61"/>
    </row>
    <row r="11" spans="1:17" ht="27.75" customHeight="1" thickBot="1" x14ac:dyDescent="0.55000000000000004">
      <c r="A11" s="284">
        <v>2.4</v>
      </c>
      <c r="B11" s="75" t="s">
        <v>141</v>
      </c>
      <c r="C11" s="95"/>
      <c r="D11" s="387"/>
      <c r="E11" s="387"/>
      <c r="F11" s="387"/>
      <c r="G11" s="97"/>
      <c r="H11" s="219"/>
      <c r="I11" s="209">
        <f>+'(2)คำนวณเบี้ยเลี้ยง'!E17</f>
        <v>7.333333333333333</v>
      </c>
      <c r="J11" s="210">
        <f>+'(2)คำนวณเบี้ยเลี้ยง'!D17</f>
        <v>0</v>
      </c>
      <c r="K11" s="211">
        <f>+'(2)คำนวณเบี้ยเลี้ยง'!E18</f>
        <v>0.79166666666666663</v>
      </c>
      <c r="L11" s="210">
        <f>+'(2)คำนวณเบี้ยเลี้ยง'!D18</f>
        <v>0</v>
      </c>
      <c r="O11" s="62"/>
      <c r="P11" s="61"/>
      <c r="Q11" s="61"/>
    </row>
    <row r="12" spans="1:17" ht="27.75" customHeight="1" thickBot="1" x14ac:dyDescent="0.55000000000000004">
      <c r="A12" s="284">
        <v>2.5</v>
      </c>
      <c r="B12" s="75" t="s">
        <v>11</v>
      </c>
      <c r="C12" s="95"/>
      <c r="D12" s="388"/>
      <c r="E12" s="389"/>
      <c r="F12" s="389"/>
      <c r="G12" s="97"/>
      <c r="H12" s="5"/>
      <c r="I12" s="391" t="s">
        <v>219</v>
      </c>
      <c r="J12" s="391"/>
      <c r="K12" s="391"/>
      <c r="L12" s="391"/>
      <c r="O12" s="61">
        <f>DAY(Q35-Q34)</f>
        <v>0</v>
      </c>
      <c r="P12" s="62">
        <f>HOUR(R35)-HOUR(R34)</f>
        <v>0</v>
      </c>
      <c r="Q12" s="62">
        <f>MINUTE(R35)-MINUTE(R34)</f>
        <v>0</v>
      </c>
    </row>
    <row r="13" spans="1:17" ht="27.75" customHeight="1" x14ac:dyDescent="0.5">
      <c r="B13" s="75"/>
      <c r="D13" s="392" t="s">
        <v>152</v>
      </c>
      <c r="E13" s="393"/>
      <c r="F13" s="394" t="s">
        <v>11</v>
      </c>
      <c r="G13" s="395"/>
      <c r="H13" s="124" t="s">
        <v>110</v>
      </c>
      <c r="I13" s="203" t="s">
        <v>153</v>
      </c>
      <c r="J13" s="203" t="s">
        <v>8</v>
      </c>
      <c r="K13" s="203" t="s">
        <v>154</v>
      </c>
      <c r="L13" s="203" t="s">
        <v>8</v>
      </c>
      <c r="O13" s="61"/>
      <c r="P13" s="62"/>
      <c r="Q13" s="62"/>
    </row>
    <row r="14" spans="1:17" ht="27.75" customHeight="1" x14ac:dyDescent="0.5">
      <c r="B14" s="75" t="s">
        <v>147</v>
      </c>
      <c r="D14" s="363"/>
      <c r="E14" s="364"/>
      <c r="F14" s="334"/>
      <c r="G14" s="336"/>
      <c r="H14" s="125"/>
      <c r="I14" s="204">
        <f>+'(2)คำนวณเบี้ยเลี้ยง'!E50</f>
        <v>7</v>
      </c>
      <c r="J14" s="205">
        <f>+'(2)คำนวณเบี้ยเลี้ยง'!D50</f>
        <v>0</v>
      </c>
      <c r="K14" s="204">
        <f>+'(2)คำนวณเบี้ยเลี้ยง'!E51</f>
        <v>0</v>
      </c>
      <c r="L14" s="205">
        <f>+'(2)คำนวณเบี้ยเลี้ยง'!D51</f>
        <v>0</v>
      </c>
      <c r="O14" s="61">
        <f>(O12*24)*60</f>
        <v>0</v>
      </c>
      <c r="P14" s="61">
        <f>P12*60</f>
        <v>0</v>
      </c>
      <c r="Q14" s="61"/>
    </row>
    <row r="15" spans="1:17" ht="27.75" customHeight="1" x14ac:dyDescent="0.5">
      <c r="B15" s="75" t="s">
        <v>146</v>
      </c>
      <c r="D15" s="363"/>
      <c r="E15" s="364"/>
      <c r="F15" s="334"/>
      <c r="G15" s="336"/>
      <c r="H15" s="125"/>
      <c r="I15" s="204">
        <f>+'(2)คำนวณเบี้ยเลี้ยง'!E85</f>
        <v>7</v>
      </c>
      <c r="J15" s="205">
        <f>+'(2)คำนวณเบี้ยเลี้ยง'!D85</f>
        <v>0</v>
      </c>
      <c r="K15" s="204">
        <f>+'(2)คำนวณเบี้ยเลี้ยง'!E86</f>
        <v>0</v>
      </c>
      <c r="L15" s="205">
        <f>+'(2)คำนวณเบี้ยเลี้ยง'!D86</f>
        <v>0</v>
      </c>
      <c r="O15" s="61"/>
      <c r="P15" s="61"/>
      <c r="Q15" s="61"/>
    </row>
    <row r="16" spans="1:17" ht="27.75" customHeight="1" x14ac:dyDescent="0.5">
      <c r="B16" s="75" t="s">
        <v>148</v>
      </c>
      <c r="D16" s="363"/>
      <c r="E16" s="364"/>
      <c r="F16" s="334"/>
      <c r="G16" s="336"/>
      <c r="H16" s="125"/>
      <c r="I16" s="204">
        <f>+'(2)คำนวณเบี้ยเลี้ยง'!E120</f>
        <v>7</v>
      </c>
      <c r="J16" s="205">
        <f>+'(2)คำนวณเบี้ยเลี้ยง'!D120</f>
        <v>0</v>
      </c>
      <c r="K16" s="204">
        <f>+'(2)คำนวณเบี้ยเลี้ยง'!E121</f>
        <v>0</v>
      </c>
      <c r="L16" s="205">
        <f>+'(2)คำนวณเบี้ยเลี้ยง'!D121</f>
        <v>0</v>
      </c>
      <c r="O16" s="61"/>
      <c r="P16" s="61"/>
      <c r="Q16" s="61"/>
    </row>
    <row r="17" spans="1:18" ht="27.75" customHeight="1" x14ac:dyDescent="0.5">
      <c r="B17" s="75" t="s">
        <v>149</v>
      </c>
      <c r="D17" s="363"/>
      <c r="E17" s="364"/>
      <c r="F17" s="334"/>
      <c r="G17" s="336"/>
      <c r="H17" s="125"/>
      <c r="I17" s="204">
        <f>+'(2)คำนวณเบี้ยเลี้ยง'!E155</f>
        <v>7</v>
      </c>
      <c r="J17" s="205">
        <f>+'(2)คำนวณเบี้ยเลี้ยง'!D155</f>
        <v>0</v>
      </c>
      <c r="K17" s="204">
        <f>+'(2)คำนวณเบี้ยเลี้ยง'!E156</f>
        <v>0</v>
      </c>
      <c r="L17" s="205">
        <f>+'(2)คำนวณเบี้ยเลี้ยง'!D156</f>
        <v>0</v>
      </c>
      <c r="O17" s="61"/>
      <c r="P17" s="61"/>
      <c r="Q17" s="61"/>
    </row>
    <row r="18" spans="1:18" ht="27.75" customHeight="1" x14ac:dyDescent="0.5">
      <c r="B18" s="75" t="s">
        <v>150</v>
      </c>
      <c r="D18" s="363"/>
      <c r="E18" s="364"/>
      <c r="F18" s="334"/>
      <c r="G18" s="336"/>
      <c r="H18" s="125"/>
      <c r="I18" s="204">
        <f>+'(2)คำนวณเบี้ยเลี้ยง'!E190</f>
        <v>7</v>
      </c>
      <c r="J18" s="205">
        <f>+'(2)คำนวณเบี้ยเลี้ยง'!D190</f>
        <v>0</v>
      </c>
      <c r="K18" s="204">
        <f>+'(2)คำนวณเบี้ยเลี้ยง'!E191</f>
        <v>0</v>
      </c>
      <c r="L18" s="205">
        <f>+'(2)คำนวณเบี้ยเลี้ยง'!D191</f>
        <v>0</v>
      </c>
      <c r="O18" s="61"/>
      <c r="P18" s="61"/>
      <c r="Q18" s="61"/>
    </row>
    <row r="19" spans="1:18" ht="27.75" customHeight="1" x14ac:dyDescent="0.5">
      <c r="B19" s="75" t="s">
        <v>151</v>
      </c>
      <c r="D19" s="363"/>
      <c r="E19" s="364"/>
      <c r="F19" s="334"/>
      <c r="G19" s="336"/>
      <c r="H19" s="125"/>
      <c r="I19" s="204">
        <f>+'(2)คำนวณเบี้ยเลี้ยง'!E225</f>
        <v>7</v>
      </c>
      <c r="J19" s="205">
        <f>+'(2)คำนวณเบี้ยเลี้ยง'!D225</f>
        <v>0</v>
      </c>
      <c r="K19" s="204">
        <f>+'(2)คำนวณเบี้ยเลี้ยง'!E226</f>
        <v>0</v>
      </c>
      <c r="L19" s="205">
        <f>+'(2)คำนวณเบี้ยเลี้ยง'!D226</f>
        <v>0</v>
      </c>
      <c r="O19" s="61"/>
      <c r="P19" s="61"/>
      <c r="Q19" s="61"/>
    </row>
    <row r="20" spans="1:18" ht="27.75" customHeight="1" x14ac:dyDescent="0.5">
      <c r="B20" s="75" t="s">
        <v>177</v>
      </c>
      <c r="D20" s="363"/>
      <c r="E20" s="364"/>
      <c r="F20" s="334"/>
      <c r="G20" s="336"/>
      <c r="H20" s="125"/>
      <c r="I20" s="204">
        <f>+'(2)คำนวณเบี้ยเลี้ยง'!E260</f>
        <v>7</v>
      </c>
      <c r="J20" s="205">
        <f>+'(2)คำนวณเบี้ยเลี้ยง'!D260</f>
        <v>0</v>
      </c>
      <c r="K20" s="204">
        <f>+'(2)คำนวณเบี้ยเลี้ยง'!E261</f>
        <v>0</v>
      </c>
      <c r="L20" s="205">
        <f>+'(2)คำนวณเบี้ยเลี้ยง'!D261</f>
        <v>0</v>
      </c>
      <c r="O20" s="61"/>
      <c r="P20" s="61"/>
      <c r="Q20" s="61"/>
    </row>
    <row r="21" spans="1:18" ht="27.75" customHeight="1" x14ac:dyDescent="0.5">
      <c r="B21" s="75" t="s">
        <v>178</v>
      </c>
      <c r="D21" s="363"/>
      <c r="E21" s="364"/>
      <c r="F21" s="334"/>
      <c r="G21" s="336"/>
      <c r="H21" s="125"/>
      <c r="I21" s="204">
        <f>+'(2)คำนวณเบี้ยเลี้ยง'!E296</f>
        <v>7</v>
      </c>
      <c r="J21" s="205">
        <f>+'(2)คำนวณเบี้ยเลี้ยง'!D296</f>
        <v>0</v>
      </c>
      <c r="K21" s="204">
        <f>+'(2)คำนวณเบี้ยเลี้ยง'!E297</f>
        <v>0</v>
      </c>
      <c r="L21" s="205">
        <f>+'(2)คำนวณเบี้ยเลี้ยง'!D297</f>
        <v>0</v>
      </c>
      <c r="O21" s="61"/>
      <c r="P21" s="61"/>
      <c r="Q21" s="61"/>
    </row>
    <row r="22" spans="1:18" ht="27.75" customHeight="1" x14ac:dyDescent="0.5">
      <c r="B22" s="75" t="s">
        <v>179</v>
      </c>
      <c r="D22" s="419"/>
      <c r="E22" s="420"/>
      <c r="F22" s="334"/>
      <c r="G22" s="336"/>
      <c r="H22" s="126"/>
      <c r="I22" s="204">
        <f>+'(2)คำนวณเบี้ยเลี้ยง'!E332</f>
        <v>7</v>
      </c>
      <c r="J22" s="205">
        <f>+'(2)คำนวณเบี้ยเลี้ยง'!E333</f>
        <v>0</v>
      </c>
      <c r="K22" s="204">
        <f>+'บก 111(ค่าพาหนะ+เบี้ยเลี้ยง)'!O370</f>
        <v>0</v>
      </c>
      <c r="L22" s="205">
        <f>+'(2)คำนวณเบี้ยเลี้ยง'!D333</f>
        <v>0</v>
      </c>
      <c r="O22" s="61"/>
      <c r="P22" s="61"/>
      <c r="Q22" s="61"/>
    </row>
    <row r="23" spans="1:18" ht="27.75" customHeight="1" x14ac:dyDescent="0.5">
      <c r="A23" s="284">
        <v>2.6</v>
      </c>
      <c r="B23" s="75" t="s">
        <v>12</v>
      </c>
      <c r="D23" s="334"/>
      <c r="E23" s="335"/>
      <c r="F23" s="335"/>
      <c r="G23" s="335"/>
      <c r="H23" s="335"/>
      <c r="I23" s="421"/>
      <c r="O23" s="61"/>
      <c r="P23" s="61"/>
      <c r="Q23" s="61"/>
    </row>
    <row r="24" spans="1:18" ht="27.75" customHeight="1" x14ac:dyDescent="0.5">
      <c r="A24" s="284">
        <v>2.7</v>
      </c>
      <c r="B24" s="75" t="s">
        <v>96</v>
      </c>
      <c r="D24" s="396"/>
      <c r="E24" s="387"/>
      <c r="F24" s="387"/>
      <c r="G24" s="387"/>
      <c r="H24" s="387"/>
      <c r="I24" s="364"/>
      <c r="J24" s="96"/>
      <c r="O24" s="62">
        <f>O14+P14+Q12</f>
        <v>0</v>
      </c>
      <c r="P24" s="61">
        <f>MOD(O24,1440)</f>
        <v>0</v>
      </c>
      <c r="Q24" s="61">
        <f>MOD(P24,60)</f>
        <v>0</v>
      </c>
    </row>
    <row r="25" spans="1:18" ht="27.75" customHeight="1" x14ac:dyDescent="0.5">
      <c r="A25" s="284">
        <v>2.8</v>
      </c>
      <c r="B25" s="75" t="s">
        <v>157</v>
      </c>
      <c r="C25" s="95"/>
      <c r="D25" s="334"/>
      <c r="E25" s="335"/>
      <c r="F25" s="335"/>
      <c r="G25" s="335"/>
      <c r="H25" s="335"/>
      <c r="I25" s="336"/>
      <c r="O25" s="61">
        <f>O24-P24</f>
        <v>0</v>
      </c>
      <c r="P25" s="61">
        <f>P24-Q24</f>
        <v>0</v>
      </c>
      <c r="Q25" s="61"/>
    </row>
    <row r="26" spans="1:18" ht="27.75" customHeight="1" x14ac:dyDescent="0.5">
      <c r="A26" s="284">
        <v>2.9</v>
      </c>
      <c r="B26" s="75" t="s">
        <v>125</v>
      </c>
      <c r="C26" s="4"/>
      <c r="D26" s="334"/>
      <c r="E26" s="335"/>
      <c r="F26" s="335"/>
      <c r="G26" s="335"/>
      <c r="H26" s="335"/>
      <c r="I26" s="336"/>
      <c r="O26" s="61">
        <f>O25/1440</f>
        <v>0</v>
      </c>
      <c r="P26" s="61">
        <f>P25/60</f>
        <v>0</v>
      </c>
      <c r="Q26" s="61"/>
    </row>
    <row r="27" spans="1:18" ht="27.75" customHeight="1" x14ac:dyDescent="0.5">
      <c r="A27" s="285">
        <v>2.1</v>
      </c>
      <c r="B27" s="75" t="s">
        <v>126</v>
      </c>
      <c r="C27" s="4"/>
      <c r="D27" s="334"/>
      <c r="E27" s="335"/>
      <c r="F27" s="335"/>
      <c r="G27" s="335"/>
      <c r="H27" s="335"/>
      <c r="I27" s="336"/>
      <c r="O27" s="61"/>
      <c r="P27" s="61"/>
      <c r="Q27" s="61"/>
    </row>
    <row r="28" spans="1:18" ht="27.75" customHeight="1" x14ac:dyDescent="0.5">
      <c r="B28" s="75" t="s">
        <v>127</v>
      </c>
      <c r="C28" s="4"/>
      <c r="D28" s="334"/>
      <c r="E28" s="335"/>
      <c r="F28" s="335"/>
      <c r="G28" s="335"/>
      <c r="H28" s="335"/>
      <c r="I28" s="336"/>
      <c r="O28" s="61"/>
      <c r="P28" s="61"/>
      <c r="Q28" s="61"/>
    </row>
    <row r="29" spans="1:18" ht="27.75" customHeight="1" x14ac:dyDescent="0.5">
      <c r="B29" s="75" t="s">
        <v>128</v>
      </c>
      <c r="C29" s="4"/>
      <c r="D29" s="334"/>
      <c r="E29" s="335"/>
      <c r="F29" s="335"/>
      <c r="G29" s="335"/>
      <c r="H29" s="335"/>
      <c r="I29" s="336"/>
      <c r="O29" s="61"/>
      <c r="P29" s="61"/>
      <c r="Q29" s="61"/>
    </row>
    <row r="30" spans="1:18" ht="27.75" customHeight="1" thickBot="1" x14ac:dyDescent="0.4">
      <c r="B30" s="75" t="s">
        <v>129</v>
      </c>
      <c r="D30" s="334"/>
      <c r="E30" s="335"/>
      <c r="F30" s="335"/>
      <c r="G30" s="335"/>
      <c r="H30" s="335"/>
      <c r="I30" s="336"/>
    </row>
    <row r="31" spans="1:18" ht="27.75" customHeight="1" x14ac:dyDescent="0.6">
      <c r="B31" s="75" t="s">
        <v>138</v>
      </c>
      <c r="D31" s="334"/>
      <c r="E31" s="335"/>
      <c r="F31" s="335"/>
      <c r="G31" s="335"/>
      <c r="H31" s="335"/>
      <c r="I31" s="336"/>
      <c r="N31" s="411" t="s">
        <v>100</v>
      </c>
      <c r="O31" s="412"/>
      <c r="P31" s="412"/>
      <c r="Q31" s="412"/>
      <c r="R31" s="413"/>
    </row>
    <row r="32" spans="1:18" ht="27.75" customHeight="1" x14ac:dyDescent="0.6">
      <c r="B32" s="75" t="s">
        <v>142</v>
      </c>
      <c r="D32" s="334"/>
      <c r="E32" s="335"/>
      <c r="F32" s="335"/>
      <c r="G32" s="335"/>
      <c r="H32" s="335"/>
      <c r="I32" s="336"/>
      <c r="N32" s="65"/>
      <c r="O32" s="66"/>
      <c r="P32" s="66"/>
      <c r="Q32" s="66"/>
      <c r="R32" s="67"/>
    </row>
    <row r="33" spans="2:18" ht="27.75" customHeight="1" x14ac:dyDescent="0.5">
      <c r="B33" s="75" t="s">
        <v>143</v>
      </c>
      <c r="D33" s="334"/>
      <c r="E33" s="335"/>
      <c r="F33" s="335"/>
      <c r="G33" s="335"/>
      <c r="H33" s="335"/>
      <c r="I33" s="336"/>
      <c r="N33" s="53"/>
      <c r="O33" s="54"/>
      <c r="P33" s="54"/>
      <c r="Q33" s="54"/>
      <c r="R33" s="55" t="s">
        <v>101</v>
      </c>
    </row>
    <row r="34" spans="2:18" ht="27.75" customHeight="1" x14ac:dyDescent="0.5">
      <c r="B34" s="75" t="s">
        <v>180</v>
      </c>
      <c r="D34" s="334"/>
      <c r="E34" s="335"/>
      <c r="F34" s="335"/>
      <c r="G34" s="335"/>
      <c r="H34" s="335"/>
      <c r="I34" s="336"/>
      <c r="N34" s="338" t="s">
        <v>102</v>
      </c>
      <c r="O34" s="339"/>
      <c r="P34" s="340"/>
      <c r="Q34" s="60"/>
      <c r="R34" s="56">
        <v>0</v>
      </c>
    </row>
    <row r="35" spans="2:18" ht="27.75" customHeight="1" x14ac:dyDescent="0.5">
      <c r="B35" s="75" t="s">
        <v>181</v>
      </c>
      <c r="D35" s="334"/>
      <c r="E35" s="335"/>
      <c r="F35" s="335"/>
      <c r="G35" s="335"/>
      <c r="H35" s="335"/>
      <c r="I35" s="336"/>
      <c r="N35" s="341" t="s">
        <v>103</v>
      </c>
      <c r="O35" s="342"/>
      <c r="P35" s="343"/>
      <c r="Q35" s="60"/>
      <c r="R35" s="56">
        <v>0</v>
      </c>
    </row>
    <row r="36" spans="2:18" ht="27.75" customHeight="1" x14ac:dyDescent="0.5">
      <c r="B36" s="75" t="s">
        <v>182</v>
      </c>
      <c r="D36" s="373"/>
      <c r="E36" s="374"/>
      <c r="F36" s="374"/>
      <c r="G36" s="374"/>
      <c r="H36" s="374"/>
      <c r="I36" s="375"/>
      <c r="N36" s="53"/>
      <c r="O36" s="54"/>
      <c r="P36" s="54"/>
      <c r="Q36" s="54"/>
      <c r="R36" s="57"/>
    </row>
    <row r="37" spans="2:18" ht="27.75" customHeight="1" x14ac:dyDescent="0.5">
      <c r="B37" s="75" t="s">
        <v>91</v>
      </c>
      <c r="D37" s="416">
        <f>+'(2)คำนวณเบี้ยเลี้ยง'!D17</f>
        <v>0</v>
      </c>
      <c r="E37" s="416"/>
      <c r="F37" s="332" t="s">
        <v>218</v>
      </c>
      <c r="G37" s="333"/>
      <c r="H37" s="333"/>
      <c r="N37" s="53"/>
      <c r="O37" s="54"/>
      <c r="P37" s="54"/>
      <c r="Q37" s="54"/>
      <c r="R37" s="57"/>
    </row>
    <row r="38" spans="2:18" ht="27.75" customHeight="1" x14ac:dyDescent="0.7">
      <c r="B38" s="75" t="s">
        <v>98</v>
      </c>
      <c r="D38" s="370">
        <f>+'(2)คำนวณเบี้ยเลี้ยง'!E17</f>
        <v>7.333333333333333</v>
      </c>
      <c r="E38" s="370"/>
      <c r="F38" s="333"/>
      <c r="G38" s="333"/>
      <c r="H38" s="333"/>
      <c r="N38" s="53"/>
      <c r="O38" s="71" t="s">
        <v>104</v>
      </c>
      <c r="P38" s="73" t="str">
        <f>O26&amp;"  วัน"</f>
        <v>0  วัน</v>
      </c>
      <c r="Q38" s="73"/>
      <c r="R38" s="57"/>
    </row>
    <row r="39" spans="2:18" ht="27.75" customHeight="1" thickBot="1" x14ac:dyDescent="0.75">
      <c r="B39" s="75" t="s">
        <v>333</v>
      </c>
      <c r="D39" s="371">
        <f>+'(2)คำนวณเบี้ยเลี้ยง'!D18</f>
        <v>0</v>
      </c>
      <c r="E39" s="371"/>
      <c r="F39" s="333"/>
      <c r="G39" s="333"/>
      <c r="H39" s="333"/>
      <c r="N39" s="58"/>
      <c r="O39" s="72"/>
      <c r="P39" s="74" t="str">
        <f>P26&amp;"  ชั่วโมง"</f>
        <v>0  ชั่วโมง</v>
      </c>
      <c r="Q39" s="74"/>
      <c r="R39" s="59"/>
    </row>
    <row r="40" spans="2:18" ht="27.75" customHeight="1" x14ac:dyDescent="0.35">
      <c r="B40" s="75" t="s">
        <v>99</v>
      </c>
      <c r="D40" s="370">
        <f>+'(2)คำนวณเบี้ยเลี้ยง'!E18</f>
        <v>0.79166666666666663</v>
      </c>
      <c r="E40" s="370"/>
      <c r="F40" s="333"/>
      <c r="G40" s="333"/>
      <c r="H40" s="333"/>
    </row>
    <row r="41" spans="2:18" ht="27.75" customHeight="1" x14ac:dyDescent="0.35">
      <c r="B41" s="331" t="s">
        <v>17</v>
      </c>
      <c r="D41" s="415" t="str">
        <f>+'(2)คำนวณเบี้ยเลี้ยง'!C21:C21</f>
        <v>0  วัน</v>
      </c>
      <c r="E41" s="415"/>
      <c r="F41" s="333"/>
      <c r="G41" s="333"/>
      <c r="H41" s="333"/>
    </row>
    <row r="42" spans="2:18" ht="27.75" customHeight="1" x14ac:dyDescent="0.35">
      <c r="B42" s="331"/>
      <c r="C42" s="135"/>
      <c r="D42" s="415" t="str">
        <f>+'(2)คำนวณเบี้ยเลี้ยง'!C22</f>
        <v>11  ชั่วโมง</v>
      </c>
      <c r="E42" s="415"/>
      <c r="F42" s="333"/>
      <c r="G42" s="333"/>
      <c r="H42" s="333"/>
    </row>
    <row r="43" spans="2:18" ht="27.75" customHeight="1" x14ac:dyDescent="0.35">
      <c r="B43" s="75"/>
      <c r="C43" s="89" t="s">
        <v>133</v>
      </c>
      <c r="D43" s="92"/>
      <c r="E43" s="92"/>
      <c r="F43" s="92"/>
      <c r="G43" s="6"/>
      <c r="H43" s="5"/>
    </row>
    <row r="44" spans="2:18" ht="27.75" customHeight="1" x14ac:dyDescent="0.35">
      <c r="B44" s="75" t="s">
        <v>132</v>
      </c>
      <c r="C44" s="128"/>
      <c r="D44" s="127" t="s">
        <v>189</v>
      </c>
      <c r="E44" s="92"/>
      <c r="F44" s="92"/>
      <c r="G44" s="6"/>
      <c r="H44" s="5"/>
    </row>
    <row r="45" spans="2:18" ht="27.75" customHeight="1" x14ac:dyDescent="0.35">
      <c r="B45" s="75" t="s">
        <v>132</v>
      </c>
      <c r="C45" s="128"/>
      <c r="D45" s="127" t="s">
        <v>190</v>
      </c>
      <c r="E45" s="131"/>
      <c r="G45" s="6"/>
      <c r="H45" s="40"/>
    </row>
    <row r="46" spans="2:18" ht="27.75" customHeight="1" x14ac:dyDescent="0.35">
      <c r="B46" s="75" t="s">
        <v>132</v>
      </c>
      <c r="C46" s="128"/>
      <c r="D46" s="127" t="s">
        <v>186</v>
      </c>
      <c r="E46" s="131"/>
      <c r="G46" s="6"/>
      <c r="H46" s="40"/>
    </row>
    <row r="47" spans="2:18" ht="27.75" customHeight="1" x14ac:dyDescent="0.35">
      <c r="B47" s="75" t="s">
        <v>61</v>
      </c>
      <c r="C47" s="128"/>
      <c r="D47" s="5" t="s">
        <v>107</v>
      </c>
      <c r="E47" s="131"/>
      <c r="G47" s="6"/>
      <c r="H47" s="132"/>
    </row>
    <row r="48" spans="2:18" ht="27.75" customHeight="1" x14ac:dyDescent="0.35">
      <c r="B48" s="75" t="s">
        <v>61</v>
      </c>
      <c r="C48" s="128"/>
      <c r="D48" s="5" t="s">
        <v>108</v>
      </c>
      <c r="E48" s="131"/>
      <c r="G48" s="6"/>
      <c r="H48" s="132"/>
    </row>
    <row r="49" spans="2:18" ht="27.75" customHeight="1" x14ac:dyDescent="0.35">
      <c r="B49" s="75" t="s">
        <v>93</v>
      </c>
      <c r="D49" s="212">
        <f>+'บก 111(ค่าพาหนะ+เบี้ยเลี้ยง)'!H23+'บก 111(ค่าพาหนะ+เบี้ยเลี้ยง)'!H63+'บก 111(ค่าพาหนะ+เบี้ยเลี้ยง)'!H102+'บก 111(ค่าพาหนะ+เบี้ยเลี้ยง)'!H141+'บก 111(ค่าพาหนะ+เบี้ยเลี้ยง)'!H180+'บก 111(ค่าพาหนะ+เบี้ยเลี้ยง)'!H219+'บก 111(ค่าพาหนะ+เบี้ยเลี้ยง)'!H258+'บก 111(ค่าพาหนะ+เบี้ยเลี้ยง)'!H297+'บก 111(ค่าพาหนะ+เบี้ยเลี้ยง)'!H336+'บก 111(ค่าพาหนะ+เบี้ยเลี้ยง)'!H375</f>
        <v>2408</v>
      </c>
      <c r="E49" s="417" t="s">
        <v>194</v>
      </c>
      <c r="F49" s="418"/>
      <c r="G49" s="418"/>
      <c r="H49" s="418"/>
    </row>
    <row r="50" spans="2:18" ht="27.75" customHeight="1" x14ac:dyDescent="0.35">
      <c r="B50" s="75"/>
      <c r="D50" s="213"/>
      <c r="E50" s="88"/>
      <c r="F50" s="93"/>
      <c r="G50" s="6"/>
      <c r="H50" s="40"/>
    </row>
    <row r="51" spans="2:18" ht="27.75" customHeight="1" x14ac:dyDescent="0.35">
      <c r="B51" s="75"/>
      <c r="D51" s="133"/>
      <c r="E51" s="88"/>
      <c r="G51" s="6"/>
      <c r="H51" s="5"/>
    </row>
    <row r="52" spans="2:18" ht="27.75" customHeight="1" x14ac:dyDescent="0.35">
      <c r="B52" s="75" t="s">
        <v>90</v>
      </c>
      <c r="D52" s="134"/>
      <c r="E52" s="88"/>
      <c r="G52" s="6"/>
      <c r="H52" s="5">
        <v>0</v>
      </c>
    </row>
    <row r="53" spans="2:18" ht="27.75" customHeight="1" x14ac:dyDescent="0.35">
      <c r="B53" s="75" t="s">
        <v>131</v>
      </c>
      <c r="D53" s="99"/>
      <c r="E53" s="98" t="s">
        <v>86</v>
      </c>
      <c r="G53" s="6"/>
      <c r="H53" s="5"/>
    </row>
    <row r="54" spans="2:18" ht="27.75" customHeight="1" x14ac:dyDescent="0.35">
      <c r="B54" s="75" t="s">
        <v>192</v>
      </c>
      <c r="D54" s="376"/>
      <c r="E54" s="377"/>
      <c r="F54" s="377"/>
      <c r="G54" s="377"/>
      <c r="H54" s="96"/>
    </row>
    <row r="55" spans="2:18" ht="27.75" customHeight="1" x14ac:dyDescent="0.35">
      <c r="B55" s="75" t="s">
        <v>130</v>
      </c>
      <c r="D55" s="376"/>
      <c r="E55" s="377"/>
      <c r="F55" s="377"/>
      <c r="G55" s="377"/>
      <c r="H55" s="96"/>
    </row>
    <row r="56" spans="2:18" ht="27.75" customHeight="1" x14ac:dyDescent="0.35">
      <c r="B56" s="75"/>
      <c r="D56" s="128"/>
      <c r="E56" s="88"/>
      <c r="G56" s="6"/>
      <c r="H56" s="5"/>
    </row>
    <row r="57" spans="2:18" ht="27.75" customHeight="1" x14ac:dyDescent="0.35">
      <c r="B57" s="75" t="s">
        <v>62</v>
      </c>
      <c r="D57" s="128"/>
      <c r="E57" s="88"/>
      <c r="F57" s="88" t="s">
        <v>11</v>
      </c>
      <c r="G57" s="414"/>
      <c r="H57" s="414"/>
      <c r="I57" s="414"/>
      <c r="J57" s="414"/>
    </row>
    <row r="58" spans="2:18" ht="27.75" customHeight="1" x14ac:dyDescent="0.35">
      <c r="B58" s="75" t="s">
        <v>63</v>
      </c>
      <c r="D58" s="128" t="s">
        <v>64</v>
      </c>
      <c r="E58" s="88"/>
      <c r="F58" s="88" t="s">
        <v>11</v>
      </c>
      <c r="G58" s="414" t="s">
        <v>65</v>
      </c>
      <c r="H58" s="414"/>
      <c r="I58" s="414"/>
      <c r="J58" s="414"/>
    </row>
    <row r="59" spans="2:18" ht="27.75" customHeight="1" x14ac:dyDescent="0.35">
      <c r="B59" s="75" t="s">
        <v>66</v>
      </c>
      <c r="D59" s="299">
        <f>+D11</f>
        <v>0</v>
      </c>
      <c r="E59" s="88"/>
      <c r="F59" s="88" t="s">
        <v>11</v>
      </c>
      <c r="G59" s="414"/>
      <c r="H59" s="414"/>
      <c r="I59" s="414"/>
      <c r="J59" s="414"/>
    </row>
    <row r="60" spans="2:18" ht="27.75" customHeight="1" x14ac:dyDescent="0.35">
      <c r="B60" s="75" t="s">
        <v>67</v>
      </c>
      <c r="D60" s="128" t="s">
        <v>120</v>
      </c>
      <c r="E60" s="88"/>
      <c r="F60" s="88" t="s">
        <v>11</v>
      </c>
      <c r="G60" s="414" t="s">
        <v>121</v>
      </c>
      <c r="H60" s="414"/>
      <c r="I60" s="414"/>
      <c r="J60" s="414"/>
    </row>
    <row r="61" spans="2:18" ht="27.75" customHeight="1" x14ac:dyDescent="0.35">
      <c r="B61" s="75"/>
      <c r="D61" s="128"/>
      <c r="E61" s="88"/>
      <c r="G61" s="6"/>
      <c r="H61" s="5"/>
    </row>
    <row r="62" spans="2:18" ht="27.75" customHeight="1" x14ac:dyDescent="0.4">
      <c r="B62" s="300" t="s">
        <v>220</v>
      </c>
      <c r="C62" s="379" t="s">
        <v>69</v>
      </c>
      <c r="D62" s="379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</row>
    <row r="63" spans="2:18" ht="27.75" customHeight="1" x14ac:dyDescent="0.35">
      <c r="B63" s="225" t="s">
        <v>112</v>
      </c>
      <c r="C63" s="81"/>
      <c r="D63" s="41" t="s">
        <v>222</v>
      </c>
      <c r="E63" s="226" t="s">
        <v>227</v>
      </c>
      <c r="F63" s="5"/>
      <c r="G63" s="133"/>
    </row>
    <row r="64" spans="2:18" ht="27.75" customHeight="1" x14ac:dyDescent="0.35">
      <c r="B64" s="35" t="s">
        <v>115</v>
      </c>
      <c r="C64" s="81"/>
      <c r="D64" s="224" t="s">
        <v>224</v>
      </c>
      <c r="E64" s="81"/>
      <c r="F64" s="5"/>
      <c r="G64" s="380" t="s">
        <v>226</v>
      </c>
      <c r="H64" s="380"/>
    </row>
    <row r="65" spans="1:13" ht="27.75" customHeight="1" x14ac:dyDescent="0.35">
      <c r="B65" s="35" t="s">
        <v>116</v>
      </c>
      <c r="C65" s="81"/>
      <c r="D65" s="41" t="s">
        <v>223</v>
      </c>
      <c r="E65" s="81"/>
      <c r="F65" s="5"/>
      <c r="G65" s="380"/>
      <c r="H65" s="380"/>
    </row>
    <row r="66" spans="1:13" ht="27.75" customHeight="1" x14ac:dyDescent="0.35">
      <c r="C66" s="81"/>
      <c r="D66" s="41" t="s">
        <v>225</v>
      </c>
      <c r="E66" s="81"/>
      <c r="F66" s="5"/>
      <c r="G66" s="133"/>
    </row>
    <row r="67" spans="1:13" ht="27.75" customHeight="1" x14ac:dyDescent="0.35">
      <c r="A67" s="284" t="s">
        <v>330</v>
      </c>
      <c r="B67" s="132" t="s">
        <v>115</v>
      </c>
      <c r="C67" s="381" t="s">
        <v>331</v>
      </c>
      <c r="D67" s="381"/>
      <c r="E67" s="81"/>
      <c r="F67" s="5"/>
      <c r="G67" s="133"/>
    </row>
    <row r="68" spans="1:13" ht="27.75" customHeight="1" x14ac:dyDescent="0.35">
      <c r="A68" s="284">
        <v>3.1</v>
      </c>
      <c r="B68" s="94" t="s">
        <v>221</v>
      </c>
      <c r="C68" s="81"/>
      <c r="D68" s="90" t="s">
        <v>135</v>
      </c>
      <c r="E68" s="330">
        <f>+D11</f>
        <v>0</v>
      </c>
      <c r="F68" s="330"/>
      <c r="G68" s="214"/>
      <c r="H68" s="372" t="s">
        <v>81</v>
      </c>
      <c r="I68" s="372"/>
    </row>
    <row r="69" spans="1:13" ht="27.75" customHeight="1" x14ac:dyDescent="0.35">
      <c r="B69" s="35" t="s">
        <v>115</v>
      </c>
      <c r="C69" s="70" t="s">
        <v>114</v>
      </c>
      <c r="D69" s="101" t="s">
        <v>123</v>
      </c>
      <c r="E69" s="102" t="s">
        <v>113</v>
      </c>
      <c r="F69" s="104" t="s">
        <v>338</v>
      </c>
      <c r="G69" s="217" t="s">
        <v>68</v>
      </c>
      <c r="H69" s="346">
        <v>250</v>
      </c>
      <c r="I69" s="351"/>
      <c r="J69" s="96" t="s">
        <v>26</v>
      </c>
      <c r="K69" s="357" t="s">
        <v>124</v>
      </c>
      <c r="L69" s="357"/>
    </row>
    <row r="70" spans="1:13" ht="27.75" customHeight="1" x14ac:dyDescent="0.35">
      <c r="G70" s="215" t="s">
        <v>8</v>
      </c>
      <c r="H70" s="356"/>
      <c r="I70" s="356"/>
      <c r="J70" s="96"/>
      <c r="K70" s="358">
        <v>243770</v>
      </c>
      <c r="L70" s="359"/>
    </row>
    <row r="71" spans="1:13" ht="27.75" customHeight="1" x14ac:dyDescent="0.35">
      <c r="B71" s="35" t="s">
        <v>116</v>
      </c>
      <c r="C71" s="95" t="s">
        <v>114</v>
      </c>
      <c r="D71" s="106"/>
      <c r="E71" s="70" t="s">
        <v>113</v>
      </c>
      <c r="F71" s="103"/>
      <c r="G71" s="218" t="s">
        <v>68</v>
      </c>
      <c r="H71" s="346"/>
      <c r="I71" s="351"/>
      <c r="J71" s="96" t="s">
        <v>26</v>
      </c>
    </row>
    <row r="72" spans="1:13" ht="27.75" customHeight="1" thickBot="1" x14ac:dyDescent="0.4">
      <c r="D72" s="105"/>
      <c r="F72" s="100"/>
      <c r="G72" s="216" t="s">
        <v>8</v>
      </c>
      <c r="H72" s="348"/>
      <c r="I72" s="350"/>
      <c r="J72" s="96"/>
      <c r="K72" s="344"/>
      <c r="L72" s="345"/>
    </row>
    <row r="73" spans="1:13" ht="27.75" customHeight="1" x14ac:dyDescent="0.35">
      <c r="B73" s="35" t="s">
        <v>116</v>
      </c>
      <c r="C73" s="70" t="s">
        <v>114</v>
      </c>
      <c r="D73" s="106"/>
      <c r="E73" s="70" t="s">
        <v>113</v>
      </c>
      <c r="F73" s="103"/>
      <c r="G73" s="216" t="s">
        <v>68</v>
      </c>
      <c r="H73" s="346"/>
      <c r="I73" s="351"/>
      <c r="J73" s="107" t="s">
        <v>26</v>
      </c>
      <c r="K73" s="352" t="s">
        <v>122</v>
      </c>
      <c r="L73" s="353"/>
    </row>
    <row r="74" spans="1:13" ht="27.75" customHeight="1" thickBot="1" x14ac:dyDescent="0.4">
      <c r="G74" s="215" t="s">
        <v>8</v>
      </c>
      <c r="H74" s="356"/>
      <c r="I74" s="356"/>
      <c r="J74" s="107"/>
      <c r="K74" s="354"/>
      <c r="L74" s="355"/>
    </row>
    <row r="75" spans="1:13" ht="27.75" customHeight="1" x14ac:dyDescent="0.35">
      <c r="B75" s="35" t="s">
        <v>116</v>
      </c>
      <c r="C75" s="70" t="s">
        <v>114</v>
      </c>
      <c r="D75" s="106"/>
      <c r="E75" s="70" t="s">
        <v>113</v>
      </c>
      <c r="F75" s="103"/>
      <c r="G75" s="216" t="s">
        <v>68</v>
      </c>
      <c r="H75" s="346"/>
      <c r="I75" s="351"/>
      <c r="J75" s="96" t="s">
        <v>26</v>
      </c>
      <c r="K75" s="86"/>
      <c r="L75" s="86"/>
    </row>
    <row r="76" spans="1:13" ht="27.75" customHeight="1" x14ac:dyDescent="0.35">
      <c r="G76" s="216" t="s">
        <v>8</v>
      </c>
      <c r="H76" s="348"/>
      <c r="I76" s="349"/>
      <c r="J76" s="96"/>
      <c r="K76" s="344"/>
      <c r="L76" s="345"/>
    </row>
    <row r="77" spans="1:13" ht="27.75" customHeight="1" x14ac:dyDescent="0.35">
      <c r="B77" s="35" t="s">
        <v>116</v>
      </c>
      <c r="C77" s="70" t="s">
        <v>114</v>
      </c>
      <c r="D77" s="106">
        <f>+F75</f>
        <v>0</v>
      </c>
      <c r="E77" s="70" t="s">
        <v>113</v>
      </c>
      <c r="F77" s="103"/>
      <c r="G77" s="216" t="s">
        <v>68</v>
      </c>
      <c r="H77" s="346"/>
      <c r="I77" s="347"/>
      <c r="J77" s="96" t="s">
        <v>26</v>
      </c>
      <c r="K77" s="86"/>
      <c r="L77" s="86"/>
    </row>
    <row r="78" spans="1:13" ht="27.75" customHeight="1" x14ac:dyDescent="0.35">
      <c r="G78" s="216" t="s">
        <v>8</v>
      </c>
      <c r="H78" s="348"/>
      <c r="I78" s="349"/>
      <c r="K78" s="344"/>
      <c r="L78" s="345"/>
    </row>
    <row r="79" spans="1:13" ht="27.75" customHeight="1" x14ac:dyDescent="0.35">
      <c r="B79" s="35" t="s">
        <v>116</v>
      </c>
      <c r="C79" s="70" t="s">
        <v>114</v>
      </c>
      <c r="D79" s="106"/>
      <c r="E79" s="70" t="s">
        <v>113</v>
      </c>
      <c r="F79" s="103"/>
      <c r="G79" s="216" t="s">
        <v>68</v>
      </c>
      <c r="H79" s="365"/>
      <c r="I79" s="366"/>
      <c r="J79" s="96" t="s">
        <v>26</v>
      </c>
      <c r="K79" s="86"/>
      <c r="L79" s="86"/>
    </row>
    <row r="80" spans="1:13" ht="27.75" customHeight="1" x14ac:dyDescent="0.35">
      <c r="G80" s="216" t="s">
        <v>8</v>
      </c>
      <c r="H80" s="367"/>
      <c r="I80" s="368"/>
      <c r="K80" s="344"/>
      <c r="L80" s="345"/>
    </row>
    <row r="81" spans="1:12" ht="27.75" customHeight="1" x14ac:dyDescent="0.35">
      <c r="B81" s="35" t="s">
        <v>116</v>
      </c>
      <c r="C81" s="70" t="s">
        <v>114</v>
      </c>
      <c r="D81" s="106"/>
      <c r="E81" s="70" t="s">
        <v>113</v>
      </c>
      <c r="F81" s="103"/>
      <c r="G81" s="215" t="s">
        <v>68</v>
      </c>
      <c r="H81" s="369"/>
      <c r="I81" s="369"/>
      <c r="J81" s="96" t="s">
        <v>26</v>
      </c>
      <c r="K81" s="86"/>
      <c r="L81" s="86"/>
    </row>
    <row r="82" spans="1:12" ht="27.75" customHeight="1" x14ac:dyDescent="0.35">
      <c r="G82" s="216" t="s">
        <v>8</v>
      </c>
      <c r="H82" s="348"/>
      <c r="I82" s="349"/>
      <c r="K82" s="86"/>
      <c r="L82" s="86"/>
    </row>
    <row r="83" spans="1:12" ht="27.75" customHeight="1" x14ac:dyDescent="0.35">
      <c r="B83" s="35" t="s">
        <v>116</v>
      </c>
      <c r="C83" s="70" t="s">
        <v>114</v>
      </c>
      <c r="D83" s="106"/>
      <c r="E83" s="70" t="s">
        <v>113</v>
      </c>
      <c r="F83" s="103"/>
      <c r="G83" s="215" t="s">
        <v>68</v>
      </c>
      <c r="H83" s="346"/>
      <c r="I83" s="351"/>
      <c r="J83" s="96" t="s">
        <v>26</v>
      </c>
      <c r="K83" s="86"/>
      <c r="L83" s="86"/>
    </row>
    <row r="84" spans="1:12" ht="27.75" customHeight="1" x14ac:dyDescent="0.35">
      <c r="G84" s="216" t="s">
        <v>8</v>
      </c>
      <c r="H84" s="348"/>
      <c r="I84" s="349"/>
      <c r="K84" s="86"/>
      <c r="L84" s="86"/>
    </row>
    <row r="85" spans="1:12" ht="27.75" customHeight="1" x14ac:dyDescent="0.35">
      <c r="B85" s="35" t="s">
        <v>116</v>
      </c>
      <c r="C85" s="70" t="s">
        <v>114</v>
      </c>
      <c r="D85" s="106"/>
      <c r="E85" s="70" t="s">
        <v>113</v>
      </c>
      <c r="F85" s="103"/>
      <c r="G85" s="215" t="s">
        <v>68</v>
      </c>
      <c r="H85" s="346">
        <v>0</v>
      </c>
      <c r="I85" s="347"/>
      <c r="J85" s="5" t="s">
        <v>26</v>
      </c>
    </row>
    <row r="86" spans="1:12" ht="27.75" customHeight="1" x14ac:dyDescent="0.35">
      <c r="G86" s="215" t="s">
        <v>8</v>
      </c>
      <c r="H86" s="348" t="s">
        <v>119</v>
      </c>
      <c r="I86" s="349"/>
    </row>
    <row r="87" spans="1:12" ht="27.75" customHeight="1" x14ac:dyDescent="0.35">
      <c r="B87" s="35" t="s">
        <v>116</v>
      </c>
      <c r="C87" s="70" t="s">
        <v>114</v>
      </c>
      <c r="D87" s="106"/>
      <c r="E87" s="70" t="s">
        <v>113</v>
      </c>
      <c r="F87" s="103"/>
      <c r="G87" s="215" t="s">
        <v>68</v>
      </c>
      <c r="H87" s="346">
        <v>0</v>
      </c>
      <c r="I87" s="347"/>
      <c r="J87" s="5" t="s">
        <v>26</v>
      </c>
    </row>
    <row r="88" spans="1:12" ht="27.75" customHeight="1" x14ac:dyDescent="0.35">
      <c r="G88" s="216" t="s">
        <v>8</v>
      </c>
      <c r="H88" s="348" t="s">
        <v>119</v>
      </c>
      <c r="I88" s="350"/>
      <c r="J88" s="96"/>
    </row>
    <row r="89" spans="1:12" s="230" customFormat="1" ht="27.75" customHeight="1" x14ac:dyDescent="0.2">
      <c r="A89" s="286"/>
      <c r="B89" s="329" t="s">
        <v>191</v>
      </c>
      <c r="C89" s="329"/>
      <c r="D89" s="329"/>
      <c r="E89" s="329"/>
      <c r="F89" s="228" t="s">
        <v>229</v>
      </c>
      <c r="G89" s="227" t="s">
        <v>228</v>
      </c>
      <c r="H89" s="360">
        <v>2158</v>
      </c>
      <c r="I89" s="361"/>
      <c r="J89" s="229" t="s">
        <v>26</v>
      </c>
    </row>
    <row r="90" spans="1:12" ht="27.75" customHeight="1" thickBot="1" x14ac:dyDescent="0.4">
      <c r="H90" s="410">
        <f>SUM(H69+H71+H73+H75+H83+H85+H87+H89)+H77+H79+H81</f>
        <v>2408</v>
      </c>
      <c r="I90" s="410"/>
      <c r="K90" s="83">
        <f>+H90-'บก 111(ค่าพาหนะ+เบี้ยเลี้ยง)'!H23</f>
        <v>0</v>
      </c>
    </row>
    <row r="91" spans="1:12" ht="27.75" customHeight="1" thickTop="1" x14ac:dyDescent="0.35"/>
    <row r="92" spans="1:12" ht="27.75" customHeight="1" x14ac:dyDescent="0.35">
      <c r="A92" s="284">
        <v>3.2</v>
      </c>
      <c r="B92" s="94"/>
      <c r="C92" s="81"/>
      <c r="D92" s="90" t="s">
        <v>136</v>
      </c>
      <c r="E92" s="378">
        <f>+D14</f>
        <v>0</v>
      </c>
      <c r="F92" s="378"/>
      <c r="G92" s="214"/>
      <c r="H92" s="372" t="s">
        <v>81</v>
      </c>
      <c r="I92" s="372"/>
    </row>
    <row r="93" spans="1:12" ht="27.75" customHeight="1" x14ac:dyDescent="0.35">
      <c r="B93" s="35" t="s">
        <v>115</v>
      </c>
      <c r="C93" s="70" t="s">
        <v>114</v>
      </c>
      <c r="D93" s="101" t="s">
        <v>123</v>
      </c>
      <c r="E93" s="102" t="s">
        <v>113</v>
      </c>
      <c r="F93" s="104"/>
      <c r="G93" s="216" t="s">
        <v>68</v>
      </c>
      <c r="H93" s="346">
        <v>0</v>
      </c>
      <c r="I93" s="351"/>
      <c r="J93" s="5" t="s">
        <v>26</v>
      </c>
      <c r="K93" s="357" t="s">
        <v>124</v>
      </c>
      <c r="L93" s="357"/>
    </row>
    <row r="94" spans="1:12" ht="27.75" customHeight="1" x14ac:dyDescent="0.35">
      <c r="G94" s="216" t="s">
        <v>8</v>
      </c>
      <c r="H94" s="356">
        <v>0</v>
      </c>
      <c r="I94" s="356"/>
      <c r="K94" s="358">
        <v>243770</v>
      </c>
      <c r="L94" s="359"/>
    </row>
    <row r="95" spans="1:12" ht="27.75" customHeight="1" x14ac:dyDescent="0.35">
      <c r="B95" s="35" t="s">
        <v>115</v>
      </c>
      <c r="C95" s="70" t="s">
        <v>114</v>
      </c>
      <c r="D95" s="106"/>
      <c r="E95" s="70" t="s">
        <v>113</v>
      </c>
      <c r="F95" s="103"/>
      <c r="G95" s="216" t="s">
        <v>68</v>
      </c>
      <c r="H95" s="346">
        <v>0</v>
      </c>
      <c r="I95" s="351"/>
      <c r="J95" s="5" t="s">
        <v>26</v>
      </c>
    </row>
    <row r="96" spans="1:12" ht="27.75" customHeight="1" thickBot="1" x14ac:dyDescent="0.4">
      <c r="G96" s="216" t="s">
        <v>8</v>
      </c>
      <c r="H96" s="348">
        <v>0</v>
      </c>
      <c r="I96" s="350"/>
      <c r="K96" s="344"/>
      <c r="L96" s="345"/>
    </row>
    <row r="97" spans="2:13" ht="27.75" customHeight="1" x14ac:dyDescent="0.35">
      <c r="B97" s="35" t="s">
        <v>116</v>
      </c>
      <c r="C97" s="70" t="s">
        <v>114</v>
      </c>
      <c r="D97" s="106"/>
      <c r="E97" s="70" t="s">
        <v>113</v>
      </c>
      <c r="F97" s="103"/>
      <c r="G97" s="216" t="s">
        <v>68</v>
      </c>
      <c r="H97" s="346">
        <v>0</v>
      </c>
      <c r="I97" s="351"/>
      <c r="J97" s="5" t="s">
        <v>26</v>
      </c>
      <c r="K97" s="352" t="s">
        <v>122</v>
      </c>
      <c r="L97" s="353"/>
    </row>
    <row r="98" spans="2:13" ht="27.75" customHeight="1" thickBot="1" x14ac:dyDescent="0.4">
      <c r="G98" s="216" t="s">
        <v>8</v>
      </c>
      <c r="H98" s="356">
        <v>0</v>
      </c>
      <c r="I98" s="356"/>
      <c r="K98" s="354"/>
      <c r="L98" s="355"/>
    </row>
    <row r="99" spans="2:13" ht="27.75" customHeight="1" x14ac:dyDescent="0.35">
      <c r="B99" s="35" t="s">
        <v>116</v>
      </c>
      <c r="C99" s="70" t="s">
        <v>114</v>
      </c>
      <c r="D99" s="106"/>
      <c r="E99" s="70" t="s">
        <v>113</v>
      </c>
      <c r="F99" s="103"/>
      <c r="G99" s="216" t="s">
        <v>68</v>
      </c>
      <c r="H99" s="346">
        <v>0</v>
      </c>
      <c r="I99" s="351"/>
      <c r="J99" s="5" t="s">
        <v>26</v>
      </c>
      <c r="K99" s="86"/>
      <c r="L99" s="86"/>
    </row>
    <row r="100" spans="2:13" ht="27.75" customHeight="1" x14ac:dyDescent="0.35">
      <c r="G100" s="216" t="s">
        <v>8</v>
      </c>
      <c r="H100" s="348">
        <v>0</v>
      </c>
      <c r="I100" s="349"/>
      <c r="K100" s="344"/>
      <c r="L100" s="345"/>
    </row>
    <row r="101" spans="2:13" ht="27.75" customHeight="1" x14ac:dyDescent="0.35">
      <c r="B101" s="35" t="s">
        <v>116</v>
      </c>
      <c r="C101" s="70" t="s">
        <v>114</v>
      </c>
      <c r="D101" s="106"/>
      <c r="E101" s="70" t="s">
        <v>113</v>
      </c>
      <c r="F101" s="103"/>
      <c r="G101" s="216" t="s">
        <v>68</v>
      </c>
      <c r="H101" s="346">
        <v>0</v>
      </c>
      <c r="I101" s="347"/>
      <c r="J101" s="5" t="s">
        <v>26</v>
      </c>
      <c r="K101" s="86"/>
      <c r="L101" s="86"/>
    </row>
    <row r="102" spans="2:13" ht="27.75" customHeight="1" x14ac:dyDescent="0.35">
      <c r="G102" s="216" t="s">
        <v>8</v>
      </c>
      <c r="H102" s="348">
        <v>0</v>
      </c>
      <c r="I102" s="349"/>
      <c r="K102" s="344"/>
      <c r="L102" s="345"/>
    </row>
    <row r="103" spans="2:13" ht="27.75" customHeight="1" x14ac:dyDescent="0.35">
      <c r="B103" s="35" t="s">
        <v>116</v>
      </c>
      <c r="C103" s="70" t="s">
        <v>114</v>
      </c>
      <c r="D103" s="106"/>
      <c r="E103" s="70" t="s">
        <v>113</v>
      </c>
      <c r="F103" s="103"/>
      <c r="G103" s="216" t="s">
        <v>68</v>
      </c>
      <c r="H103" s="365">
        <v>0</v>
      </c>
      <c r="I103" s="366"/>
      <c r="J103" s="5" t="s">
        <v>26</v>
      </c>
      <c r="K103" s="86"/>
      <c r="L103" s="86"/>
    </row>
    <row r="104" spans="2:13" ht="27.75" customHeight="1" x14ac:dyDescent="0.35">
      <c r="G104" s="216" t="s">
        <v>8</v>
      </c>
      <c r="H104" s="367">
        <v>0</v>
      </c>
      <c r="I104" s="368"/>
      <c r="K104" s="344"/>
      <c r="L104" s="345"/>
    </row>
    <row r="105" spans="2:13" ht="27.75" customHeight="1" x14ac:dyDescent="0.35">
      <c r="B105" s="35" t="s">
        <v>116</v>
      </c>
      <c r="C105" s="70" t="s">
        <v>114</v>
      </c>
      <c r="D105" s="106"/>
      <c r="E105" s="70" t="s">
        <v>113</v>
      </c>
      <c r="F105" s="103"/>
      <c r="G105" s="216" t="s">
        <v>68</v>
      </c>
      <c r="H105" s="369">
        <v>0</v>
      </c>
      <c r="I105" s="369"/>
      <c r="J105" s="5" t="s">
        <v>26</v>
      </c>
      <c r="K105" s="86"/>
      <c r="L105" s="86"/>
    </row>
    <row r="106" spans="2:13" ht="27.75" customHeight="1" x14ac:dyDescent="0.35">
      <c r="G106" s="216" t="s">
        <v>8</v>
      </c>
      <c r="H106" s="348">
        <v>0</v>
      </c>
      <c r="I106" s="349"/>
      <c r="K106" s="86"/>
      <c r="L106" s="86"/>
    </row>
    <row r="107" spans="2:13" ht="27.75" customHeight="1" x14ac:dyDescent="0.35">
      <c r="B107" s="35" t="s">
        <v>116</v>
      </c>
      <c r="C107" s="70" t="s">
        <v>114</v>
      </c>
      <c r="D107" s="106"/>
      <c r="E107" s="70" t="s">
        <v>113</v>
      </c>
      <c r="F107" s="103"/>
      <c r="G107" s="216" t="s">
        <v>68</v>
      </c>
      <c r="H107" s="346">
        <v>0</v>
      </c>
      <c r="I107" s="351"/>
      <c r="J107" s="5" t="s">
        <v>26</v>
      </c>
      <c r="K107" s="86"/>
      <c r="L107" s="86"/>
    </row>
    <row r="108" spans="2:13" ht="27.75" customHeight="1" x14ac:dyDescent="0.35">
      <c r="G108" s="216" t="s">
        <v>8</v>
      </c>
      <c r="H108" s="348">
        <v>0</v>
      </c>
      <c r="I108" s="349"/>
      <c r="K108" s="86"/>
      <c r="L108" s="86"/>
    </row>
    <row r="109" spans="2:13" ht="27.75" customHeight="1" x14ac:dyDescent="0.35">
      <c r="B109" s="35" t="s">
        <v>115</v>
      </c>
      <c r="C109" s="70" t="s">
        <v>114</v>
      </c>
      <c r="D109" s="106"/>
      <c r="E109" s="70" t="s">
        <v>113</v>
      </c>
      <c r="F109" s="103"/>
      <c r="G109" s="216" t="s">
        <v>68</v>
      </c>
      <c r="H109" s="346">
        <v>0</v>
      </c>
      <c r="I109" s="347"/>
      <c r="J109" s="5" t="s">
        <v>26</v>
      </c>
    </row>
    <row r="110" spans="2:13" ht="27.75" customHeight="1" x14ac:dyDescent="0.35">
      <c r="G110" s="216" t="s">
        <v>8</v>
      </c>
      <c r="H110" s="348" t="s">
        <v>119</v>
      </c>
      <c r="I110" s="349"/>
    </row>
    <row r="111" spans="2:13" ht="27.75" customHeight="1" x14ac:dyDescent="0.35">
      <c r="B111" s="35" t="s">
        <v>115</v>
      </c>
      <c r="C111" s="70" t="s">
        <v>114</v>
      </c>
      <c r="D111" s="106"/>
      <c r="E111" s="70" t="s">
        <v>113</v>
      </c>
      <c r="F111" s="103"/>
      <c r="G111" s="216" t="s">
        <v>68</v>
      </c>
      <c r="H111" s="346">
        <v>0</v>
      </c>
      <c r="I111" s="347"/>
      <c r="J111" s="5" t="s">
        <v>26</v>
      </c>
    </row>
    <row r="112" spans="2:13" ht="27.75" customHeight="1" x14ac:dyDescent="0.35">
      <c r="G112" s="216" t="s">
        <v>8</v>
      </c>
      <c r="H112" s="348" t="s">
        <v>119</v>
      </c>
      <c r="I112" s="350"/>
    </row>
    <row r="113" spans="1:13" s="230" customFormat="1" ht="27.75" customHeight="1" x14ac:dyDescent="0.2">
      <c r="A113" s="286"/>
      <c r="B113" s="329" t="s">
        <v>191</v>
      </c>
      <c r="C113" s="329"/>
      <c r="D113" s="329"/>
      <c r="E113" s="329"/>
      <c r="F113" s="228" t="s">
        <v>229</v>
      </c>
      <c r="G113" s="227" t="s">
        <v>228</v>
      </c>
      <c r="H113" s="360">
        <v>0</v>
      </c>
      <c r="I113" s="361"/>
      <c r="J113" s="229" t="s">
        <v>26</v>
      </c>
    </row>
    <row r="114" spans="1:13" ht="27.75" customHeight="1" thickBot="1" x14ac:dyDescent="0.4">
      <c r="G114" s="216"/>
      <c r="H114" s="362">
        <f>SUM(H93+H95+H97+H99+H107+H109+H111+H113)+H101+H103+H105</f>
        <v>0</v>
      </c>
      <c r="I114" s="362"/>
      <c r="K114" s="83">
        <f>+H114-'บก 111(ค่าพาหนะ+เบี้ยเลี้ยง)'!H89</f>
        <v>0</v>
      </c>
    </row>
    <row r="115" spans="1:13" ht="27.75" customHeight="1" thickTop="1" x14ac:dyDescent="0.35">
      <c r="B115" s="41"/>
      <c r="C115" s="81"/>
      <c r="D115" s="41"/>
      <c r="E115" s="81"/>
      <c r="F115" s="87"/>
      <c r="G115" s="68"/>
    </row>
    <row r="116" spans="1:13" ht="27.75" customHeight="1" x14ac:dyDescent="0.35">
      <c r="A116" s="284">
        <v>3.3</v>
      </c>
      <c r="B116" s="94" t="s">
        <v>221</v>
      </c>
      <c r="C116" s="81"/>
      <c r="D116" s="90" t="s">
        <v>137</v>
      </c>
      <c r="E116" s="330">
        <f>+D15</f>
        <v>0</v>
      </c>
      <c r="F116" s="330"/>
      <c r="G116" s="330"/>
      <c r="H116" s="372" t="s">
        <v>81</v>
      </c>
      <c r="I116" s="372"/>
    </row>
    <row r="117" spans="1:13" ht="27.75" customHeight="1" x14ac:dyDescent="0.35">
      <c r="B117" s="35" t="s">
        <v>115</v>
      </c>
      <c r="C117" s="70" t="s">
        <v>114</v>
      </c>
      <c r="D117" s="101" t="str">
        <f>+D93</f>
        <v>บ้านพักจังหวัดสตูล</v>
      </c>
      <c r="E117" s="102" t="s">
        <v>113</v>
      </c>
      <c r="F117" s="104"/>
      <c r="G117" s="216" t="s">
        <v>68</v>
      </c>
      <c r="H117" s="346">
        <v>0</v>
      </c>
      <c r="I117" s="351"/>
      <c r="J117" s="5" t="s">
        <v>26</v>
      </c>
      <c r="K117" s="357" t="s">
        <v>124</v>
      </c>
      <c r="L117" s="357"/>
    </row>
    <row r="118" spans="1:13" ht="27.75" customHeight="1" x14ac:dyDescent="0.35">
      <c r="G118" s="216" t="s">
        <v>8</v>
      </c>
      <c r="H118" s="356">
        <v>0</v>
      </c>
      <c r="I118" s="356"/>
      <c r="K118" s="358">
        <v>243770</v>
      </c>
      <c r="L118" s="359"/>
    </row>
    <row r="119" spans="1:13" ht="27.75" customHeight="1" x14ac:dyDescent="0.35">
      <c r="B119" s="35" t="s">
        <v>115</v>
      </c>
      <c r="C119" s="70" t="s">
        <v>114</v>
      </c>
      <c r="D119" s="106"/>
      <c r="E119" s="70" t="s">
        <v>113</v>
      </c>
      <c r="F119" s="103"/>
      <c r="G119" s="216" t="s">
        <v>68</v>
      </c>
      <c r="H119" s="346">
        <v>0</v>
      </c>
      <c r="I119" s="351"/>
      <c r="J119" s="5" t="s">
        <v>26</v>
      </c>
    </row>
    <row r="120" spans="1:13" ht="27.75" customHeight="1" thickBot="1" x14ac:dyDescent="0.4">
      <c r="G120" s="216" t="s">
        <v>8</v>
      </c>
      <c r="H120" s="348">
        <v>0</v>
      </c>
      <c r="I120" s="350"/>
      <c r="K120" s="344"/>
      <c r="L120" s="345"/>
    </row>
    <row r="121" spans="1:13" ht="27.75" customHeight="1" x14ac:dyDescent="0.35">
      <c r="B121" s="35" t="s">
        <v>116</v>
      </c>
      <c r="C121" s="70" t="s">
        <v>114</v>
      </c>
      <c r="D121" s="106"/>
      <c r="E121" s="70" t="s">
        <v>113</v>
      </c>
      <c r="F121" s="103"/>
      <c r="G121" s="216" t="s">
        <v>68</v>
      </c>
      <c r="H121" s="346">
        <v>0</v>
      </c>
      <c r="I121" s="351"/>
      <c r="J121" s="5" t="s">
        <v>26</v>
      </c>
      <c r="K121" s="352" t="s">
        <v>122</v>
      </c>
      <c r="L121" s="353"/>
    </row>
    <row r="122" spans="1:13" ht="27.75" customHeight="1" thickBot="1" x14ac:dyDescent="0.4">
      <c r="G122" s="216" t="s">
        <v>8</v>
      </c>
      <c r="H122" s="356">
        <v>0</v>
      </c>
      <c r="I122" s="356"/>
      <c r="K122" s="354"/>
      <c r="L122" s="355"/>
    </row>
    <row r="123" spans="1:13" ht="27.75" customHeight="1" x14ac:dyDescent="0.35">
      <c r="B123" s="35" t="s">
        <v>116</v>
      </c>
      <c r="C123" s="70" t="s">
        <v>114</v>
      </c>
      <c r="D123" s="106"/>
      <c r="E123" s="70" t="s">
        <v>113</v>
      </c>
      <c r="F123" s="103"/>
      <c r="G123" s="216" t="s">
        <v>68</v>
      </c>
      <c r="H123" s="346">
        <v>0</v>
      </c>
      <c r="I123" s="351"/>
      <c r="J123" s="5" t="s">
        <v>26</v>
      </c>
      <c r="K123" s="86"/>
      <c r="L123" s="86"/>
    </row>
    <row r="124" spans="1:13" ht="27.75" customHeight="1" x14ac:dyDescent="0.35">
      <c r="G124" s="216" t="s">
        <v>8</v>
      </c>
      <c r="H124" s="348">
        <v>0</v>
      </c>
      <c r="I124" s="349"/>
      <c r="K124" s="344"/>
      <c r="L124" s="345"/>
    </row>
    <row r="125" spans="1:13" ht="27.75" customHeight="1" x14ac:dyDescent="0.35">
      <c r="B125" s="35" t="s">
        <v>116</v>
      </c>
      <c r="C125" s="70" t="s">
        <v>114</v>
      </c>
      <c r="D125" s="106"/>
      <c r="E125" s="70" t="s">
        <v>113</v>
      </c>
      <c r="F125" s="103"/>
      <c r="G125" s="216" t="s">
        <v>68</v>
      </c>
      <c r="H125" s="346">
        <v>0</v>
      </c>
      <c r="I125" s="347"/>
      <c r="J125" s="5" t="s">
        <v>26</v>
      </c>
      <c r="K125" s="86"/>
      <c r="L125" s="86"/>
    </row>
    <row r="126" spans="1:13" ht="27.75" customHeight="1" x14ac:dyDescent="0.35">
      <c r="G126" s="216" t="s">
        <v>8</v>
      </c>
      <c r="H126" s="348">
        <v>0</v>
      </c>
      <c r="I126" s="349"/>
      <c r="K126" s="344"/>
      <c r="L126" s="345"/>
    </row>
    <row r="127" spans="1:13" ht="27.75" customHeight="1" x14ac:dyDescent="0.35">
      <c r="B127" s="35" t="s">
        <v>116</v>
      </c>
      <c r="C127" s="70" t="s">
        <v>114</v>
      </c>
      <c r="D127" s="106"/>
      <c r="E127" s="70" t="s">
        <v>113</v>
      </c>
      <c r="F127" s="103"/>
      <c r="G127" s="216" t="s">
        <v>68</v>
      </c>
      <c r="H127" s="365">
        <v>0</v>
      </c>
      <c r="I127" s="366"/>
      <c r="J127" s="5" t="s">
        <v>26</v>
      </c>
      <c r="K127" s="86"/>
      <c r="L127" s="86"/>
    </row>
    <row r="128" spans="1:13" ht="27.75" customHeight="1" x14ac:dyDescent="0.35">
      <c r="G128" s="216" t="s">
        <v>8</v>
      </c>
      <c r="H128" s="367">
        <v>0</v>
      </c>
      <c r="I128" s="368"/>
      <c r="K128" s="344"/>
      <c r="L128" s="345"/>
    </row>
    <row r="129" spans="1:12" ht="27.75" customHeight="1" x14ac:dyDescent="0.35">
      <c r="B129" s="35" t="s">
        <v>116</v>
      </c>
      <c r="C129" s="70" t="s">
        <v>114</v>
      </c>
      <c r="D129" s="106"/>
      <c r="E129" s="70" t="s">
        <v>113</v>
      </c>
      <c r="F129" s="103"/>
      <c r="G129" s="216" t="s">
        <v>68</v>
      </c>
      <c r="H129" s="369">
        <v>0</v>
      </c>
      <c r="I129" s="369"/>
      <c r="J129" s="5" t="s">
        <v>26</v>
      </c>
      <c r="K129" s="86"/>
      <c r="L129" s="86"/>
    </row>
    <row r="130" spans="1:12" ht="27.75" customHeight="1" x14ac:dyDescent="0.35">
      <c r="G130" s="216" t="s">
        <v>8</v>
      </c>
      <c r="H130" s="348">
        <v>0</v>
      </c>
      <c r="I130" s="349"/>
      <c r="K130" s="86"/>
      <c r="L130" s="86"/>
    </row>
    <row r="131" spans="1:12" ht="27.75" customHeight="1" x14ac:dyDescent="0.35">
      <c r="B131" s="35" t="s">
        <v>116</v>
      </c>
      <c r="C131" s="70" t="s">
        <v>114</v>
      </c>
      <c r="D131" s="106"/>
      <c r="E131" s="70" t="s">
        <v>113</v>
      </c>
      <c r="F131" s="103"/>
      <c r="G131" s="216" t="s">
        <v>68</v>
      </c>
      <c r="H131" s="346">
        <v>0</v>
      </c>
      <c r="I131" s="351"/>
      <c r="J131" s="5" t="s">
        <v>26</v>
      </c>
      <c r="K131" s="86"/>
      <c r="L131" s="86"/>
    </row>
    <row r="132" spans="1:12" ht="27.75" customHeight="1" x14ac:dyDescent="0.35">
      <c r="G132" s="216" t="s">
        <v>8</v>
      </c>
      <c r="H132" s="348">
        <v>0</v>
      </c>
      <c r="I132" s="349"/>
      <c r="K132" s="86"/>
      <c r="L132" s="86"/>
    </row>
    <row r="133" spans="1:12" ht="27.75" customHeight="1" x14ac:dyDescent="0.35">
      <c r="B133" s="35" t="s">
        <v>115</v>
      </c>
      <c r="C133" s="70" t="s">
        <v>114</v>
      </c>
      <c r="D133" s="106"/>
      <c r="E133" s="70" t="s">
        <v>113</v>
      </c>
      <c r="F133" s="103"/>
      <c r="G133" s="216" t="s">
        <v>68</v>
      </c>
      <c r="H133" s="346">
        <v>0</v>
      </c>
      <c r="I133" s="347"/>
      <c r="J133" s="5" t="s">
        <v>26</v>
      </c>
    </row>
    <row r="134" spans="1:12" ht="27.75" customHeight="1" x14ac:dyDescent="0.35">
      <c r="G134" s="216" t="s">
        <v>8</v>
      </c>
      <c r="H134" s="348">
        <v>0</v>
      </c>
      <c r="I134" s="349"/>
    </row>
    <row r="135" spans="1:12" ht="27.75" customHeight="1" x14ac:dyDescent="0.35">
      <c r="B135" s="35" t="s">
        <v>115</v>
      </c>
      <c r="C135" s="70" t="s">
        <v>114</v>
      </c>
      <c r="D135" s="106"/>
      <c r="E135" s="70" t="s">
        <v>113</v>
      </c>
      <c r="F135" s="103"/>
      <c r="G135" s="216" t="s">
        <v>68</v>
      </c>
      <c r="H135" s="346">
        <v>0</v>
      </c>
      <c r="I135" s="347"/>
      <c r="J135" s="5" t="s">
        <v>26</v>
      </c>
    </row>
    <row r="136" spans="1:12" ht="27.75" customHeight="1" x14ac:dyDescent="0.35">
      <c r="G136" s="216" t="s">
        <v>8</v>
      </c>
      <c r="H136" s="348" t="s">
        <v>119</v>
      </c>
      <c r="I136" s="350"/>
    </row>
    <row r="137" spans="1:12" s="230" customFormat="1" ht="27.75" customHeight="1" x14ac:dyDescent="0.2">
      <c r="A137" s="286"/>
      <c r="B137" s="329" t="s">
        <v>191</v>
      </c>
      <c r="C137" s="329"/>
      <c r="D137" s="329"/>
      <c r="E137" s="329"/>
      <c r="F137" s="228" t="s">
        <v>229</v>
      </c>
      <c r="G137" s="227" t="s">
        <v>228</v>
      </c>
      <c r="H137" s="360">
        <v>0</v>
      </c>
      <c r="I137" s="361"/>
      <c r="J137" s="229" t="s">
        <v>26</v>
      </c>
    </row>
    <row r="138" spans="1:12" ht="27.75" customHeight="1" thickBot="1" x14ac:dyDescent="0.4">
      <c r="G138" s="216"/>
      <c r="H138" s="362">
        <f>SUM(H117+H119+H121+H123+H131+H133+H135+H137)+H125+H127+H129</f>
        <v>0</v>
      </c>
      <c r="I138" s="362"/>
      <c r="K138" s="83">
        <f>+H138-'บก 111(ค่าพาหนะ+เบี้ยเลี้ยง)'!H114</f>
        <v>0</v>
      </c>
    </row>
    <row r="139" spans="1:12" ht="27.75" customHeight="1" thickTop="1" x14ac:dyDescent="0.35">
      <c r="A139" s="284">
        <v>3.4</v>
      </c>
      <c r="B139" s="94" t="s">
        <v>221</v>
      </c>
      <c r="C139" s="81"/>
      <c r="D139" s="90" t="s">
        <v>139</v>
      </c>
      <c r="E139" s="330">
        <f>+D16</f>
        <v>0</v>
      </c>
      <c r="F139" s="330"/>
      <c r="G139" s="214"/>
      <c r="H139" s="372" t="s">
        <v>81</v>
      </c>
      <c r="I139" s="372"/>
    </row>
    <row r="140" spans="1:12" ht="27.75" customHeight="1" x14ac:dyDescent="0.35">
      <c r="B140" s="35" t="s">
        <v>115</v>
      </c>
      <c r="C140" s="70" t="s">
        <v>114</v>
      </c>
      <c r="D140" s="101" t="s">
        <v>123</v>
      </c>
      <c r="E140" s="102" t="s">
        <v>113</v>
      </c>
      <c r="F140" s="104"/>
      <c r="G140" s="216" t="s">
        <v>68</v>
      </c>
      <c r="H140" s="346">
        <v>0</v>
      </c>
      <c r="I140" s="351"/>
      <c r="J140" s="5" t="s">
        <v>26</v>
      </c>
      <c r="K140" s="357" t="s">
        <v>124</v>
      </c>
      <c r="L140" s="357"/>
    </row>
    <row r="141" spans="1:12" ht="27.75" customHeight="1" x14ac:dyDescent="0.35">
      <c r="G141" s="216" t="s">
        <v>8</v>
      </c>
      <c r="H141" s="356" t="s">
        <v>119</v>
      </c>
      <c r="I141" s="356"/>
      <c r="K141" s="358">
        <v>243770</v>
      </c>
      <c r="L141" s="359"/>
    </row>
    <row r="142" spans="1:12" ht="27.75" customHeight="1" x14ac:dyDescent="0.35">
      <c r="B142" s="35" t="s">
        <v>115</v>
      </c>
      <c r="C142" s="70" t="s">
        <v>114</v>
      </c>
      <c r="D142" s="106"/>
      <c r="E142" s="70" t="s">
        <v>113</v>
      </c>
      <c r="F142" s="103"/>
      <c r="G142" s="216" t="s">
        <v>68</v>
      </c>
      <c r="H142" s="346">
        <v>0</v>
      </c>
      <c r="I142" s="351"/>
      <c r="J142" s="5" t="s">
        <v>26</v>
      </c>
    </row>
    <row r="143" spans="1:12" ht="27.75" customHeight="1" thickBot="1" x14ac:dyDescent="0.4">
      <c r="G143" s="216" t="s">
        <v>8</v>
      </c>
      <c r="H143" s="348" t="s">
        <v>119</v>
      </c>
      <c r="I143" s="350"/>
      <c r="K143" s="344"/>
      <c r="L143" s="345"/>
    </row>
    <row r="144" spans="1:12" ht="27.75" customHeight="1" x14ac:dyDescent="0.35">
      <c r="B144" s="35" t="s">
        <v>116</v>
      </c>
      <c r="C144" s="70" t="s">
        <v>114</v>
      </c>
      <c r="D144" s="106"/>
      <c r="E144" s="70" t="s">
        <v>113</v>
      </c>
      <c r="F144" s="103"/>
      <c r="G144" s="216" t="s">
        <v>68</v>
      </c>
      <c r="H144" s="346">
        <v>0</v>
      </c>
      <c r="I144" s="351"/>
      <c r="J144" s="5" t="s">
        <v>26</v>
      </c>
      <c r="K144" s="352" t="s">
        <v>122</v>
      </c>
      <c r="L144" s="353"/>
    </row>
    <row r="145" spans="1:13" ht="27.75" customHeight="1" thickBot="1" x14ac:dyDescent="0.4">
      <c r="G145" s="216" t="s">
        <v>8</v>
      </c>
      <c r="H145" s="356" t="s">
        <v>119</v>
      </c>
      <c r="I145" s="356"/>
      <c r="K145" s="354"/>
      <c r="L145" s="355"/>
    </row>
    <row r="146" spans="1:13" ht="27.75" customHeight="1" x14ac:dyDescent="0.35">
      <c r="B146" s="35" t="s">
        <v>116</v>
      </c>
      <c r="C146" s="70" t="s">
        <v>114</v>
      </c>
      <c r="D146" s="106"/>
      <c r="E146" s="70" t="s">
        <v>113</v>
      </c>
      <c r="F146" s="103"/>
      <c r="G146" s="216" t="s">
        <v>68</v>
      </c>
      <c r="H146" s="346">
        <v>0</v>
      </c>
      <c r="I146" s="351"/>
      <c r="J146" s="5" t="s">
        <v>26</v>
      </c>
      <c r="K146" s="86"/>
      <c r="L146" s="86"/>
    </row>
    <row r="147" spans="1:13" ht="27.75" customHeight="1" x14ac:dyDescent="0.35">
      <c r="G147" s="216" t="s">
        <v>8</v>
      </c>
      <c r="H147" s="348" t="s">
        <v>119</v>
      </c>
      <c r="I147" s="349"/>
      <c r="K147" s="344"/>
      <c r="L147" s="345"/>
    </row>
    <row r="148" spans="1:13" ht="27.75" customHeight="1" x14ac:dyDescent="0.35">
      <c r="B148" s="35" t="s">
        <v>116</v>
      </c>
      <c r="C148" s="70" t="s">
        <v>114</v>
      </c>
      <c r="D148" s="106"/>
      <c r="E148" s="70" t="s">
        <v>113</v>
      </c>
      <c r="F148" s="103"/>
      <c r="G148" s="216" t="s">
        <v>68</v>
      </c>
      <c r="H148" s="346">
        <v>0</v>
      </c>
      <c r="I148" s="347"/>
      <c r="J148" s="5" t="s">
        <v>26</v>
      </c>
      <c r="K148" s="86"/>
      <c r="L148" s="86"/>
    </row>
    <row r="149" spans="1:13" ht="27.75" customHeight="1" x14ac:dyDescent="0.35">
      <c r="G149" s="216" t="s">
        <v>8</v>
      </c>
      <c r="H149" s="348" t="s">
        <v>119</v>
      </c>
      <c r="I149" s="349"/>
      <c r="K149" s="344"/>
      <c r="L149" s="345"/>
    </row>
    <row r="150" spans="1:13" ht="27.75" customHeight="1" x14ac:dyDescent="0.35">
      <c r="B150" s="35" t="s">
        <v>116</v>
      </c>
      <c r="C150" s="70" t="s">
        <v>114</v>
      </c>
      <c r="D150" s="106"/>
      <c r="E150" s="70" t="s">
        <v>113</v>
      </c>
      <c r="F150" s="103"/>
      <c r="G150" s="216" t="s">
        <v>68</v>
      </c>
      <c r="H150" s="365">
        <v>0</v>
      </c>
      <c r="I150" s="366"/>
      <c r="J150" s="5" t="s">
        <v>26</v>
      </c>
      <c r="K150" s="86"/>
      <c r="L150" s="86"/>
    </row>
    <row r="151" spans="1:13" ht="27.75" customHeight="1" x14ac:dyDescent="0.35">
      <c r="G151" s="216" t="s">
        <v>8</v>
      </c>
      <c r="H151" s="367" t="s">
        <v>119</v>
      </c>
      <c r="I151" s="368"/>
      <c r="K151" s="344"/>
      <c r="L151" s="345"/>
    </row>
    <row r="152" spans="1:13" ht="27.75" customHeight="1" x14ac:dyDescent="0.35">
      <c r="B152" s="35" t="s">
        <v>116</v>
      </c>
      <c r="C152" s="70" t="s">
        <v>114</v>
      </c>
      <c r="D152" s="106"/>
      <c r="E152" s="70" t="s">
        <v>113</v>
      </c>
      <c r="F152" s="103"/>
      <c r="G152" s="216" t="s">
        <v>68</v>
      </c>
      <c r="H152" s="369">
        <v>0</v>
      </c>
      <c r="I152" s="369"/>
      <c r="J152" s="5" t="s">
        <v>26</v>
      </c>
      <c r="K152" s="86"/>
      <c r="L152" s="86"/>
    </row>
    <row r="153" spans="1:13" ht="27.75" customHeight="1" x14ac:dyDescent="0.35">
      <c r="G153" s="216" t="s">
        <v>8</v>
      </c>
      <c r="H153" s="348" t="s">
        <v>119</v>
      </c>
      <c r="I153" s="349"/>
      <c r="K153" s="86"/>
      <c r="L153" s="86"/>
    </row>
    <row r="154" spans="1:13" ht="27.75" customHeight="1" x14ac:dyDescent="0.35">
      <c r="B154" s="35" t="s">
        <v>116</v>
      </c>
      <c r="C154" s="70" t="s">
        <v>114</v>
      </c>
      <c r="D154" s="106"/>
      <c r="E154" s="70" t="s">
        <v>113</v>
      </c>
      <c r="F154" s="103"/>
      <c r="G154" s="216" t="s">
        <v>68</v>
      </c>
      <c r="H154" s="346">
        <v>0</v>
      </c>
      <c r="I154" s="351"/>
      <c r="J154" s="5" t="s">
        <v>26</v>
      </c>
      <c r="K154" s="86"/>
      <c r="L154" s="86"/>
    </row>
    <row r="155" spans="1:13" ht="27.75" customHeight="1" x14ac:dyDescent="0.35">
      <c r="G155" s="216" t="s">
        <v>8</v>
      </c>
      <c r="H155" s="348" t="s">
        <v>119</v>
      </c>
      <c r="I155" s="349"/>
      <c r="K155" s="86"/>
      <c r="L155" s="86"/>
    </row>
    <row r="156" spans="1:13" ht="27.75" customHeight="1" x14ac:dyDescent="0.35">
      <c r="B156" s="35" t="s">
        <v>115</v>
      </c>
      <c r="C156" s="70" t="s">
        <v>114</v>
      </c>
      <c r="D156" s="106"/>
      <c r="E156" s="70" t="s">
        <v>113</v>
      </c>
      <c r="F156" s="103"/>
      <c r="G156" s="216" t="s">
        <v>68</v>
      </c>
      <c r="H156" s="346">
        <v>0</v>
      </c>
      <c r="I156" s="347"/>
      <c r="J156" s="5" t="s">
        <v>26</v>
      </c>
    </row>
    <row r="157" spans="1:13" ht="27.75" customHeight="1" x14ac:dyDescent="0.35">
      <c r="G157" s="216" t="s">
        <v>8</v>
      </c>
      <c r="H157" s="348" t="s">
        <v>119</v>
      </c>
      <c r="I157" s="349"/>
    </row>
    <row r="158" spans="1:13" ht="27.75" customHeight="1" x14ac:dyDescent="0.35">
      <c r="B158" s="35" t="s">
        <v>115</v>
      </c>
      <c r="C158" s="70" t="s">
        <v>114</v>
      </c>
      <c r="D158" s="106"/>
      <c r="E158" s="70" t="s">
        <v>113</v>
      </c>
      <c r="F158" s="103"/>
      <c r="G158" s="216" t="s">
        <v>68</v>
      </c>
      <c r="H158" s="346">
        <v>0</v>
      </c>
      <c r="I158" s="347"/>
      <c r="J158" s="5" t="s">
        <v>26</v>
      </c>
    </row>
    <row r="159" spans="1:13" ht="27.75" customHeight="1" x14ac:dyDescent="0.35">
      <c r="G159" s="216" t="s">
        <v>8</v>
      </c>
      <c r="H159" s="348" t="s">
        <v>119</v>
      </c>
      <c r="I159" s="350"/>
    </row>
    <row r="160" spans="1:13" s="230" customFormat="1" ht="27.75" customHeight="1" x14ac:dyDescent="0.2">
      <c r="A160" s="286"/>
      <c r="B160" s="329" t="s">
        <v>191</v>
      </c>
      <c r="C160" s="329"/>
      <c r="D160" s="329"/>
      <c r="E160" s="329"/>
      <c r="F160" s="228" t="s">
        <v>229</v>
      </c>
      <c r="G160" s="227" t="s">
        <v>228</v>
      </c>
      <c r="H160" s="360">
        <v>0</v>
      </c>
      <c r="I160" s="361"/>
      <c r="J160" s="229" t="s">
        <v>26</v>
      </c>
    </row>
    <row r="161" spans="1:13" ht="27.75" customHeight="1" thickBot="1" x14ac:dyDescent="0.4">
      <c r="G161" s="216"/>
      <c r="H161" s="362">
        <f>SUM(H140+H142+H144+H146+H154+H156+H158+H160)+H148+H150+H152</f>
        <v>0</v>
      </c>
      <c r="I161" s="362"/>
      <c r="K161" s="83">
        <f>+H161-'บก 111(ค่าพาหนะ+เบี้ยเลี้ยง)'!H137</f>
        <v>0</v>
      </c>
    </row>
    <row r="162" spans="1:13" ht="27.75" customHeight="1" thickTop="1" x14ac:dyDescent="0.35">
      <c r="A162" s="284">
        <v>3.5</v>
      </c>
      <c r="B162" s="94" t="s">
        <v>221</v>
      </c>
      <c r="C162" s="81"/>
      <c r="D162" s="90" t="s">
        <v>140</v>
      </c>
      <c r="E162" s="330">
        <f>+D17</f>
        <v>0</v>
      </c>
      <c r="F162" s="330"/>
      <c r="G162" s="214"/>
      <c r="H162" s="372" t="s">
        <v>81</v>
      </c>
      <c r="I162" s="372"/>
    </row>
    <row r="163" spans="1:13" ht="27.75" customHeight="1" x14ac:dyDescent="0.35">
      <c r="B163" s="35" t="s">
        <v>115</v>
      </c>
      <c r="C163" s="70" t="s">
        <v>114</v>
      </c>
      <c r="D163" s="101" t="s">
        <v>123</v>
      </c>
      <c r="E163" s="102" t="s">
        <v>113</v>
      </c>
      <c r="F163" s="104"/>
      <c r="G163" s="216" t="s">
        <v>68</v>
      </c>
      <c r="H163" s="346">
        <v>0</v>
      </c>
      <c r="I163" s="351"/>
      <c r="J163" s="5" t="s">
        <v>26</v>
      </c>
      <c r="K163" s="357" t="s">
        <v>124</v>
      </c>
      <c r="L163" s="357"/>
    </row>
    <row r="164" spans="1:13" ht="27.75" customHeight="1" x14ac:dyDescent="0.35">
      <c r="G164" s="216" t="s">
        <v>8</v>
      </c>
      <c r="H164" s="356" t="s">
        <v>119</v>
      </c>
      <c r="I164" s="356"/>
      <c r="K164" s="358">
        <v>243770</v>
      </c>
      <c r="L164" s="359"/>
    </row>
    <row r="165" spans="1:13" ht="27.75" customHeight="1" x14ac:dyDescent="0.35">
      <c r="B165" s="35" t="s">
        <v>115</v>
      </c>
      <c r="C165" s="70" t="s">
        <v>114</v>
      </c>
      <c r="D165" s="106"/>
      <c r="E165" s="70" t="s">
        <v>113</v>
      </c>
      <c r="F165" s="103"/>
      <c r="G165" s="216" t="s">
        <v>68</v>
      </c>
      <c r="H165" s="346">
        <v>0</v>
      </c>
      <c r="I165" s="351"/>
      <c r="J165" s="5" t="s">
        <v>26</v>
      </c>
    </row>
    <row r="166" spans="1:13" ht="27.75" customHeight="1" thickBot="1" x14ac:dyDescent="0.4">
      <c r="G166" s="216" t="s">
        <v>8</v>
      </c>
      <c r="H166" s="348" t="s">
        <v>119</v>
      </c>
      <c r="I166" s="350"/>
      <c r="K166" s="344"/>
      <c r="L166" s="345"/>
    </row>
    <row r="167" spans="1:13" ht="27.75" customHeight="1" x14ac:dyDescent="0.35">
      <c r="B167" s="35" t="s">
        <v>116</v>
      </c>
      <c r="C167" s="70" t="s">
        <v>114</v>
      </c>
      <c r="D167" s="106"/>
      <c r="E167" s="70" t="s">
        <v>113</v>
      </c>
      <c r="F167" s="103"/>
      <c r="G167" s="216" t="s">
        <v>68</v>
      </c>
      <c r="H167" s="346">
        <v>0</v>
      </c>
      <c r="I167" s="351"/>
      <c r="J167" s="5" t="s">
        <v>26</v>
      </c>
      <c r="K167" s="352" t="s">
        <v>122</v>
      </c>
      <c r="L167" s="353"/>
    </row>
    <row r="168" spans="1:13" ht="27.75" customHeight="1" thickBot="1" x14ac:dyDescent="0.4">
      <c r="G168" s="216" t="s">
        <v>8</v>
      </c>
      <c r="H168" s="356" t="s">
        <v>119</v>
      </c>
      <c r="I168" s="356"/>
      <c r="K168" s="354"/>
      <c r="L168" s="355"/>
    </row>
    <row r="169" spans="1:13" ht="27.75" customHeight="1" x14ac:dyDescent="0.35">
      <c r="B169" s="35" t="s">
        <v>116</v>
      </c>
      <c r="C169" s="70" t="s">
        <v>114</v>
      </c>
      <c r="D169" s="106"/>
      <c r="E169" s="70" t="s">
        <v>113</v>
      </c>
      <c r="F169" s="103"/>
      <c r="G169" s="216" t="s">
        <v>68</v>
      </c>
      <c r="H169" s="346">
        <v>0</v>
      </c>
      <c r="I169" s="351"/>
      <c r="J169" s="5" t="s">
        <v>26</v>
      </c>
      <c r="K169" s="86"/>
      <c r="L169" s="86"/>
    </row>
    <row r="170" spans="1:13" ht="27.75" customHeight="1" x14ac:dyDescent="0.35">
      <c r="G170" s="216" t="s">
        <v>8</v>
      </c>
      <c r="H170" s="348" t="s">
        <v>119</v>
      </c>
      <c r="I170" s="349"/>
      <c r="K170" s="344"/>
      <c r="L170" s="345"/>
    </row>
    <row r="171" spans="1:13" ht="27.75" customHeight="1" x14ac:dyDescent="0.35">
      <c r="B171" s="35" t="s">
        <v>116</v>
      </c>
      <c r="C171" s="70" t="s">
        <v>114</v>
      </c>
      <c r="D171" s="106"/>
      <c r="E171" s="70" t="s">
        <v>113</v>
      </c>
      <c r="F171" s="103"/>
      <c r="G171" s="216" t="s">
        <v>68</v>
      </c>
      <c r="H171" s="346">
        <v>0</v>
      </c>
      <c r="I171" s="347"/>
      <c r="J171" s="5" t="s">
        <v>26</v>
      </c>
      <c r="K171" s="86"/>
      <c r="L171" s="86"/>
    </row>
    <row r="172" spans="1:13" ht="27.75" customHeight="1" x14ac:dyDescent="0.35">
      <c r="G172" s="216" t="s">
        <v>8</v>
      </c>
      <c r="H172" s="348" t="s">
        <v>119</v>
      </c>
      <c r="I172" s="349"/>
      <c r="K172" s="344"/>
      <c r="L172" s="345"/>
    </row>
    <row r="173" spans="1:13" ht="27.75" customHeight="1" x14ac:dyDescent="0.35">
      <c r="B173" s="35" t="s">
        <v>116</v>
      </c>
      <c r="C173" s="70" t="s">
        <v>114</v>
      </c>
      <c r="D173" s="106"/>
      <c r="E173" s="70" t="s">
        <v>113</v>
      </c>
      <c r="F173" s="103"/>
      <c r="G173" s="216" t="s">
        <v>68</v>
      </c>
      <c r="H173" s="365">
        <v>0</v>
      </c>
      <c r="I173" s="366"/>
      <c r="J173" s="5" t="s">
        <v>26</v>
      </c>
      <c r="K173" s="86"/>
      <c r="L173" s="86"/>
    </row>
    <row r="174" spans="1:13" ht="27.75" customHeight="1" x14ac:dyDescent="0.35">
      <c r="G174" s="216" t="s">
        <v>8</v>
      </c>
      <c r="H174" s="367" t="s">
        <v>119</v>
      </c>
      <c r="I174" s="368"/>
      <c r="K174" s="344"/>
      <c r="L174" s="345"/>
    </row>
    <row r="175" spans="1:13" ht="27.75" customHeight="1" x14ac:dyDescent="0.35">
      <c r="B175" s="35" t="s">
        <v>116</v>
      </c>
      <c r="C175" s="70" t="s">
        <v>114</v>
      </c>
      <c r="D175" s="106"/>
      <c r="E175" s="70" t="s">
        <v>113</v>
      </c>
      <c r="F175" s="103"/>
      <c r="G175" s="216" t="s">
        <v>68</v>
      </c>
      <c r="H175" s="369">
        <v>0</v>
      </c>
      <c r="I175" s="369"/>
      <c r="J175" s="5" t="s">
        <v>26</v>
      </c>
      <c r="K175" s="86"/>
      <c r="L175" s="86"/>
    </row>
    <row r="176" spans="1:13" ht="27.75" customHeight="1" x14ac:dyDescent="0.35">
      <c r="G176" s="216" t="s">
        <v>8</v>
      </c>
      <c r="H176" s="348" t="s">
        <v>119</v>
      </c>
      <c r="I176" s="349"/>
      <c r="K176" s="86"/>
      <c r="L176" s="86"/>
    </row>
    <row r="177" spans="1:12" ht="27.75" customHeight="1" x14ac:dyDescent="0.35">
      <c r="B177" s="35" t="s">
        <v>116</v>
      </c>
      <c r="C177" s="70" t="s">
        <v>114</v>
      </c>
      <c r="D177" s="106"/>
      <c r="E177" s="70" t="s">
        <v>113</v>
      </c>
      <c r="F177" s="103"/>
      <c r="G177" s="216" t="s">
        <v>68</v>
      </c>
      <c r="H177" s="346">
        <v>0</v>
      </c>
      <c r="I177" s="351"/>
      <c r="J177" s="5" t="s">
        <v>26</v>
      </c>
      <c r="K177" s="86"/>
      <c r="L177" s="86"/>
    </row>
    <row r="178" spans="1:12" ht="27.75" customHeight="1" x14ac:dyDescent="0.35">
      <c r="G178" s="216" t="s">
        <v>8</v>
      </c>
      <c r="H178" s="348" t="s">
        <v>119</v>
      </c>
      <c r="I178" s="349"/>
      <c r="K178" s="86"/>
      <c r="L178" s="86"/>
    </row>
    <row r="179" spans="1:12" ht="27.75" customHeight="1" x14ac:dyDescent="0.35">
      <c r="B179" s="35" t="s">
        <v>115</v>
      </c>
      <c r="C179" s="70" t="s">
        <v>114</v>
      </c>
      <c r="D179" s="106"/>
      <c r="E179" s="70" t="s">
        <v>113</v>
      </c>
      <c r="F179" s="103"/>
      <c r="G179" s="216" t="s">
        <v>68</v>
      </c>
      <c r="H179" s="346">
        <v>0</v>
      </c>
      <c r="I179" s="347"/>
      <c r="J179" s="5" t="s">
        <v>26</v>
      </c>
    </row>
    <row r="180" spans="1:12" ht="27.75" customHeight="1" x14ac:dyDescent="0.35">
      <c r="G180" s="216" t="s">
        <v>8</v>
      </c>
      <c r="H180" s="348" t="s">
        <v>119</v>
      </c>
      <c r="I180" s="349"/>
    </row>
    <row r="181" spans="1:12" ht="27.75" customHeight="1" x14ac:dyDescent="0.35">
      <c r="B181" s="35" t="s">
        <v>115</v>
      </c>
      <c r="C181" s="70" t="s">
        <v>114</v>
      </c>
      <c r="D181" s="106"/>
      <c r="E181" s="70" t="s">
        <v>113</v>
      </c>
      <c r="F181" s="103"/>
      <c r="G181" s="216" t="s">
        <v>68</v>
      </c>
      <c r="H181" s="346">
        <v>0</v>
      </c>
      <c r="I181" s="347"/>
      <c r="J181" s="5" t="s">
        <v>26</v>
      </c>
    </row>
    <row r="182" spans="1:12" ht="27.75" customHeight="1" x14ac:dyDescent="0.35">
      <c r="G182" s="216" t="s">
        <v>8</v>
      </c>
      <c r="H182" s="348" t="s">
        <v>119</v>
      </c>
      <c r="I182" s="350"/>
    </row>
    <row r="183" spans="1:12" s="230" customFormat="1" ht="27.75" customHeight="1" x14ac:dyDescent="0.2">
      <c r="A183" s="286"/>
      <c r="B183" s="329" t="s">
        <v>191</v>
      </c>
      <c r="C183" s="329"/>
      <c r="D183" s="329"/>
      <c r="E183" s="329"/>
      <c r="F183" s="228" t="s">
        <v>229</v>
      </c>
      <c r="G183" s="227" t="s">
        <v>228</v>
      </c>
      <c r="H183" s="360">
        <v>0</v>
      </c>
      <c r="I183" s="361"/>
      <c r="J183" s="229" t="s">
        <v>26</v>
      </c>
    </row>
    <row r="184" spans="1:12" ht="27.75" customHeight="1" thickBot="1" x14ac:dyDescent="0.4">
      <c r="G184" s="216"/>
      <c r="H184" s="362">
        <f>SUM(H163+H165+H167+H169+H177+H179+H181+H183)+H171+H173+H175</f>
        <v>0</v>
      </c>
      <c r="I184" s="362"/>
      <c r="K184" s="83">
        <f>+H184-'บก 111(ค่าพาหนะ+เบี้ยเลี้ยง)'!H160</f>
        <v>0</v>
      </c>
    </row>
    <row r="185" spans="1:12" ht="27.75" customHeight="1" thickTop="1" x14ac:dyDescent="0.35">
      <c r="A185" s="284">
        <v>3.6</v>
      </c>
      <c r="B185" s="94" t="s">
        <v>221</v>
      </c>
      <c r="C185" s="81"/>
      <c r="D185" s="90" t="s">
        <v>144</v>
      </c>
      <c r="E185" s="330">
        <f>+D18</f>
        <v>0</v>
      </c>
      <c r="F185" s="330"/>
      <c r="G185" s="214"/>
      <c r="H185" s="372" t="s">
        <v>81</v>
      </c>
      <c r="I185" s="372"/>
    </row>
    <row r="186" spans="1:12" ht="27.75" customHeight="1" x14ac:dyDescent="0.35">
      <c r="B186" s="35" t="s">
        <v>115</v>
      </c>
      <c r="C186" s="70" t="s">
        <v>114</v>
      </c>
      <c r="D186" s="101" t="s">
        <v>123</v>
      </c>
      <c r="E186" s="102" t="s">
        <v>113</v>
      </c>
      <c r="F186" s="104"/>
      <c r="G186" s="216" t="s">
        <v>68</v>
      </c>
      <c r="H186" s="346">
        <v>0</v>
      </c>
      <c r="I186" s="351"/>
      <c r="J186" s="5" t="s">
        <v>26</v>
      </c>
      <c r="K186" s="357" t="s">
        <v>124</v>
      </c>
      <c r="L186" s="357"/>
    </row>
    <row r="187" spans="1:12" ht="27.75" customHeight="1" x14ac:dyDescent="0.35">
      <c r="G187" s="216" t="s">
        <v>8</v>
      </c>
      <c r="H187" s="356" t="s">
        <v>119</v>
      </c>
      <c r="I187" s="356"/>
      <c r="K187" s="358">
        <v>243770</v>
      </c>
      <c r="L187" s="359"/>
    </row>
    <row r="188" spans="1:12" ht="27.75" customHeight="1" x14ac:dyDescent="0.35">
      <c r="B188" s="35" t="s">
        <v>115</v>
      </c>
      <c r="C188" s="70" t="s">
        <v>114</v>
      </c>
      <c r="D188" s="106"/>
      <c r="E188" s="70" t="s">
        <v>113</v>
      </c>
      <c r="F188" s="103"/>
      <c r="G188" s="216" t="s">
        <v>68</v>
      </c>
      <c r="H188" s="346">
        <v>0</v>
      </c>
      <c r="I188" s="351"/>
      <c r="J188" s="5" t="s">
        <v>26</v>
      </c>
    </row>
    <row r="189" spans="1:12" ht="27.75" customHeight="1" thickBot="1" x14ac:dyDescent="0.4">
      <c r="G189" s="216" t="s">
        <v>8</v>
      </c>
      <c r="H189" s="348" t="s">
        <v>119</v>
      </c>
      <c r="I189" s="350"/>
      <c r="K189" s="344"/>
      <c r="L189" s="345"/>
    </row>
    <row r="190" spans="1:12" ht="27.75" customHeight="1" x14ac:dyDescent="0.35">
      <c r="B190" s="35" t="s">
        <v>116</v>
      </c>
      <c r="C190" s="70" t="s">
        <v>114</v>
      </c>
      <c r="D190" s="106"/>
      <c r="E190" s="70" t="s">
        <v>113</v>
      </c>
      <c r="F190" s="103"/>
      <c r="G190" s="216" t="s">
        <v>68</v>
      </c>
      <c r="H190" s="346">
        <v>0</v>
      </c>
      <c r="I190" s="351"/>
      <c r="J190" s="5" t="s">
        <v>26</v>
      </c>
      <c r="K190" s="352" t="s">
        <v>122</v>
      </c>
      <c r="L190" s="353"/>
    </row>
    <row r="191" spans="1:12" ht="27.75" customHeight="1" thickBot="1" x14ac:dyDescent="0.4">
      <c r="G191" s="216" t="s">
        <v>8</v>
      </c>
      <c r="H191" s="356" t="s">
        <v>119</v>
      </c>
      <c r="I191" s="356"/>
      <c r="K191" s="354"/>
      <c r="L191" s="355"/>
    </row>
    <row r="192" spans="1:12" ht="27.75" customHeight="1" x14ac:dyDescent="0.35">
      <c r="B192" s="35" t="s">
        <v>116</v>
      </c>
      <c r="C192" s="70" t="s">
        <v>114</v>
      </c>
      <c r="D192" s="106"/>
      <c r="E192" s="70" t="s">
        <v>113</v>
      </c>
      <c r="F192" s="103"/>
      <c r="G192" s="216" t="s">
        <v>68</v>
      </c>
      <c r="H192" s="346">
        <v>0</v>
      </c>
      <c r="I192" s="351"/>
      <c r="J192" s="5" t="s">
        <v>26</v>
      </c>
      <c r="K192" s="86"/>
      <c r="L192" s="86"/>
    </row>
    <row r="193" spans="1:13" ht="27.75" customHeight="1" x14ac:dyDescent="0.35">
      <c r="G193" s="216" t="s">
        <v>8</v>
      </c>
      <c r="H193" s="348" t="s">
        <v>119</v>
      </c>
      <c r="I193" s="349"/>
      <c r="K193" s="344"/>
      <c r="L193" s="345"/>
    </row>
    <row r="194" spans="1:13" ht="27.75" customHeight="1" x14ac:dyDescent="0.35">
      <c r="B194" s="35" t="s">
        <v>116</v>
      </c>
      <c r="C194" s="70" t="s">
        <v>114</v>
      </c>
      <c r="D194" s="106"/>
      <c r="E194" s="70" t="s">
        <v>113</v>
      </c>
      <c r="F194" s="103"/>
      <c r="G194" s="216" t="s">
        <v>68</v>
      </c>
      <c r="H194" s="346">
        <v>0</v>
      </c>
      <c r="I194" s="347"/>
      <c r="J194" s="5" t="s">
        <v>26</v>
      </c>
      <c r="K194" s="86"/>
      <c r="L194" s="86"/>
    </row>
    <row r="195" spans="1:13" ht="27.75" customHeight="1" x14ac:dyDescent="0.35">
      <c r="G195" s="216" t="s">
        <v>8</v>
      </c>
      <c r="H195" s="348" t="s">
        <v>119</v>
      </c>
      <c r="I195" s="349"/>
      <c r="K195" s="344"/>
      <c r="L195" s="345"/>
    </row>
    <row r="196" spans="1:13" ht="27.75" customHeight="1" x14ac:dyDescent="0.35">
      <c r="B196" s="35" t="s">
        <v>116</v>
      </c>
      <c r="C196" s="70" t="s">
        <v>114</v>
      </c>
      <c r="D196" s="106"/>
      <c r="E196" s="70" t="s">
        <v>113</v>
      </c>
      <c r="F196" s="103"/>
      <c r="G196" s="216" t="s">
        <v>68</v>
      </c>
      <c r="H196" s="365">
        <v>0</v>
      </c>
      <c r="I196" s="366"/>
      <c r="J196" s="5" t="s">
        <v>26</v>
      </c>
      <c r="K196" s="86"/>
      <c r="L196" s="86"/>
    </row>
    <row r="197" spans="1:13" ht="27.75" customHeight="1" x14ac:dyDescent="0.35">
      <c r="G197" s="216" t="s">
        <v>8</v>
      </c>
      <c r="H197" s="367" t="s">
        <v>119</v>
      </c>
      <c r="I197" s="368"/>
      <c r="K197" s="344"/>
      <c r="L197" s="345"/>
    </row>
    <row r="198" spans="1:13" ht="27.75" customHeight="1" x14ac:dyDescent="0.35">
      <c r="B198" s="35" t="s">
        <v>116</v>
      </c>
      <c r="C198" s="70" t="s">
        <v>114</v>
      </c>
      <c r="D198" s="106"/>
      <c r="E198" s="70" t="s">
        <v>113</v>
      </c>
      <c r="F198" s="103"/>
      <c r="G198" s="216" t="s">
        <v>68</v>
      </c>
      <c r="H198" s="369">
        <v>0</v>
      </c>
      <c r="I198" s="369"/>
      <c r="J198" s="5" t="s">
        <v>26</v>
      </c>
      <c r="K198" s="86"/>
      <c r="L198" s="86"/>
    </row>
    <row r="199" spans="1:13" ht="27.75" customHeight="1" x14ac:dyDescent="0.35">
      <c r="G199" s="216" t="s">
        <v>8</v>
      </c>
      <c r="H199" s="348" t="s">
        <v>119</v>
      </c>
      <c r="I199" s="349"/>
      <c r="K199" s="86"/>
      <c r="L199" s="86"/>
    </row>
    <row r="200" spans="1:13" ht="27.75" customHeight="1" x14ac:dyDescent="0.35">
      <c r="B200" s="35" t="s">
        <v>116</v>
      </c>
      <c r="C200" s="70" t="s">
        <v>114</v>
      </c>
      <c r="D200" s="106"/>
      <c r="E200" s="70" t="s">
        <v>113</v>
      </c>
      <c r="F200" s="103"/>
      <c r="G200" s="216" t="s">
        <v>68</v>
      </c>
      <c r="H200" s="346">
        <v>0</v>
      </c>
      <c r="I200" s="351"/>
      <c r="J200" s="5" t="s">
        <v>26</v>
      </c>
      <c r="K200" s="86"/>
      <c r="L200" s="86"/>
    </row>
    <row r="201" spans="1:13" ht="27.75" customHeight="1" x14ac:dyDescent="0.35">
      <c r="G201" s="216" t="s">
        <v>8</v>
      </c>
      <c r="H201" s="348" t="s">
        <v>119</v>
      </c>
      <c r="I201" s="349"/>
      <c r="K201" s="86"/>
      <c r="L201" s="86"/>
    </row>
    <row r="202" spans="1:13" ht="27.75" customHeight="1" x14ac:dyDescent="0.35">
      <c r="B202" s="35" t="s">
        <v>115</v>
      </c>
      <c r="C202" s="70" t="s">
        <v>114</v>
      </c>
      <c r="D202" s="106"/>
      <c r="E202" s="70" t="s">
        <v>113</v>
      </c>
      <c r="F202" s="103"/>
      <c r="G202" s="216" t="s">
        <v>68</v>
      </c>
      <c r="H202" s="346">
        <v>0</v>
      </c>
      <c r="I202" s="347"/>
      <c r="J202" s="5" t="s">
        <v>26</v>
      </c>
    </row>
    <row r="203" spans="1:13" ht="27.75" customHeight="1" x14ac:dyDescent="0.35">
      <c r="G203" s="216" t="s">
        <v>8</v>
      </c>
      <c r="H203" s="348" t="s">
        <v>119</v>
      </c>
      <c r="I203" s="349"/>
    </row>
    <row r="204" spans="1:13" ht="27.75" customHeight="1" x14ac:dyDescent="0.35">
      <c r="B204" s="35" t="s">
        <v>115</v>
      </c>
      <c r="C204" s="70" t="s">
        <v>114</v>
      </c>
      <c r="D204" s="106"/>
      <c r="E204" s="70" t="s">
        <v>113</v>
      </c>
      <c r="F204" s="103"/>
      <c r="G204" s="216" t="s">
        <v>68</v>
      </c>
      <c r="H204" s="346">
        <v>0</v>
      </c>
      <c r="I204" s="347"/>
      <c r="J204" s="5" t="s">
        <v>26</v>
      </c>
    </row>
    <row r="205" spans="1:13" ht="27.75" customHeight="1" x14ac:dyDescent="0.35">
      <c r="G205" s="216" t="s">
        <v>8</v>
      </c>
      <c r="H205" s="348" t="s">
        <v>119</v>
      </c>
      <c r="I205" s="350"/>
    </row>
    <row r="206" spans="1:13" s="230" customFormat="1" ht="27.75" customHeight="1" x14ac:dyDescent="0.2">
      <c r="A206" s="286"/>
      <c r="B206" s="329" t="s">
        <v>191</v>
      </c>
      <c r="C206" s="329"/>
      <c r="D206" s="329"/>
      <c r="E206" s="329"/>
      <c r="F206" s="228" t="s">
        <v>229</v>
      </c>
      <c r="G206" s="227" t="s">
        <v>228</v>
      </c>
      <c r="H206" s="360">
        <v>0</v>
      </c>
      <c r="I206" s="361"/>
      <c r="J206" s="229" t="s">
        <v>26</v>
      </c>
    </row>
    <row r="207" spans="1:13" ht="27.75" customHeight="1" thickBot="1" x14ac:dyDescent="0.4">
      <c r="G207" s="216"/>
      <c r="H207" s="362">
        <f>SUM(H186+H188+H190+H192+H200+H202+H204+H206)+H194+H196+H198</f>
        <v>0</v>
      </c>
      <c r="I207" s="362"/>
      <c r="K207" s="83">
        <f>+H207-'บก 111(ค่าพาหนะ+เบี้ยเลี้ยง)'!H183</f>
        <v>0</v>
      </c>
    </row>
    <row r="208" spans="1:13" ht="27.75" customHeight="1" thickTop="1" x14ac:dyDescent="0.35">
      <c r="A208" s="284">
        <v>3.7</v>
      </c>
      <c r="B208" s="94" t="s">
        <v>221</v>
      </c>
      <c r="C208" s="81"/>
      <c r="D208" s="90" t="s">
        <v>145</v>
      </c>
      <c r="E208" s="330">
        <f>+D19</f>
        <v>0</v>
      </c>
      <c r="F208" s="330"/>
      <c r="G208" s="214"/>
      <c r="H208" s="372" t="s">
        <v>81</v>
      </c>
      <c r="I208" s="372"/>
    </row>
    <row r="209" spans="2:13" ht="27.75" customHeight="1" x14ac:dyDescent="0.35">
      <c r="B209" s="35" t="s">
        <v>115</v>
      </c>
      <c r="C209" s="70" t="s">
        <v>114</v>
      </c>
      <c r="D209" s="101" t="s">
        <v>123</v>
      </c>
      <c r="E209" s="102" t="s">
        <v>113</v>
      </c>
      <c r="F209" s="104"/>
      <c r="G209" s="216" t="s">
        <v>68</v>
      </c>
      <c r="H209" s="346">
        <v>0</v>
      </c>
      <c r="I209" s="351"/>
      <c r="J209" s="5" t="s">
        <v>26</v>
      </c>
      <c r="K209" s="357" t="s">
        <v>124</v>
      </c>
      <c r="L209" s="357"/>
    </row>
    <row r="210" spans="2:13" ht="27.75" customHeight="1" x14ac:dyDescent="0.35">
      <c r="G210" s="216" t="s">
        <v>8</v>
      </c>
      <c r="H210" s="356" t="s">
        <v>119</v>
      </c>
      <c r="I210" s="356"/>
      <c r="K210" s="358">
        <v>243770</v>
      </c>
      <c r="L210" s="359"/>
    </row>
    <row r="211" spans="2:13" ht="27.75" customHeight="1" x14ac:dyDescent="0.35">
      <c r="B211" s="35" t="s">
        <v>115</v>
      </c>
      <c r="C211" s="70" t="s">
        <v>114</v>
      </c>
      <c r="D211" s="106"/>
      <c r="E211" s="70" t="s">
        <v>113</v>
      </c>
      <c r="F211" s="106"/>
      <c r="G211" s="216" t="s">
        <v>68</v>
      </c>
      <c r="H211" s="346">
        <v>0</v>
      </c>
      <c r="I211" s="351"/>
      <c r="J211" s="5" t="s">
        <v>26</v>
      </c>
    </row>
    <row r="212" spans="2:13" ht="27.75" customHeight="1" thickBot="1" x14ac:dyDescent="0.4">
      <c r="F212" s="35"/>
      <c r="G212" s="216" t="s">
        <v>8</v>
      </c>
      <c r="H212" s="348" t="s">
        <v>119</v>
      </c>
      <c r="I212" s="350"/>
      <c r="K212" s="344"/>
      <c r="L212" s="345"/>
    </row>
    <row r="213" spans="2:13" ht="27.75" customHeight="1" x14ac:dyDescent="0.35">
      <c r="B213" s="35" t="s">
        <v>116</v>
      </c>
      <c r="C213" s="70" t="s">
        <v>114</v>
      </c>
      <c r="D213" s="106"/>
      <c r="E213" s="70" t="s">
        <v>113</v>
      </c>
      <c r="F213" s="106"/>
      <c r="G213" s="216" t="s">
        <v>68</v>
      </c>
      <c r="H213" s="346">
        <v>0</v>
      </c>
      <c r="I213" s="351"/>
      <c r="J213" s="5" t="s">
        <v>26</v>
      </c>
      <c r="K213" s="352" t="s">
        <v>122</v>
      </c>
      <c r="L213" s="353"/>
    </row>
    <row r="214" spans="2:13" ht="27.75" customHeight="1" thickBot="1" x14ac:dyDescent="0.4">
      <c r="F214" s="35"/>
      <c r="G214" s="216" t="s">
        <v>8</v>
      </c>
      <c r="H214" s="356" t="s">
        <v>119</v>
      </c>
      <c r="I214" s="356"/>
      <c r="K214" s="354"/>
      <c r="L214" s="355"/>
    </row>
    <row r="215" spans="2:13" ht="27.75" customHeight="1" x14ac:dyDescent="0.35">
      <c r="B215" s="35" t="s">
        <v>116</v>
      </c>
      <c r="C215" s="70" t="s">
        <v>114</v>
      </c>
      <c r="D215" s="106"/>
      <c r="E215" s="70" t="s">
        <v>113</v>
      </c>
      <c r="F215" s="106"/>
      <c r="G215" s="216" t="s">
        <v>68</v>
      </c>
      <c r="H215" s="346">
        <v>0</v>
      </c>
      <c r="I215" s="351"/>
      <c r="J215" s="5" t="s">
        <v>26</v>
      </c>
      <c r="K215" s="86"/>
      <c r="L215" s="86"/>
    </row>
    <row r="216" spans="2:13" ht="27.75" customHeight="1" x14ac:dyDescent="0.35">
      <c r="F216" s="35"/>
      <c r="G216" s="216" t="s">
        <v>8</v>
      </c>
      <c r="H216" s="348" t="s">
        <v>119</v>
      </c>
      <c r="I216" s="349"/>
      <c r="K216" s="344"/>
      <c r="L216" s="345"/>
    </row>
    <row r="217" spans="2:13" ht="27.75" customHeight="1" x14ac:dyDescent="0.35">
      <c r="B217" s="35" t="s">
        <v>116</v>
      </c>
      <c r="C217" s="70" t="s">
        <v>114</v>
      </c>
      <c r="D217" s="106"/>
      <c r="E217" s="70" t="s">
        <v>113</v>
      </c>
      <c r="F217" s="106"/>
      <c r="G217" s="216" t="s">
        <v>68</v>
      </c>
      <c r="H217" s="346">
        <v>0</v>
      </c>
      <c r="I217" s="347"/>
      <c r="J217" s="5" t="s">
        <v>26</v>
      </c>
      <c r="K217" s="86"/>
      <c r="L217" s="86"/>
    </row>
    <row r="218" spans="2:13" ht="27.75" customHeight="1" x14ac:dyDescent="0.35">
      <c r="F218" s="35"/>
      <c r="G218" s="216" t="s">
        <v>8</v>
      </c>
      <c r="H218" s="348" t="s">
        <v>119</v>
      </c>
      <c r="I218" s="349"/>
      <c r="K218" s="344"/>
      <c r="L218" s="345"/>
    </row>
    <row r="219" spans="2:13" ht="27.75" customHeight="1" x14ac:dyDescent="0.35">
      <c r="B219" s="35" t="s">
        <v>116</v>
      </c>
      <c r="C219" s="70" t="s">
        <v>114</v>
      </c>
      <c r="D219" s="106"/>
      <c r="E219" s="70" t="s">
        <v>113</v>
      </c>
      <c r="F219" s="106"/>
      <c r="G219" s="216" t="s">
        <v>68</v>
      </c>
      <c r="H219" s="365">
        <v>0</v>
      </c>
      <c r="I219" s="366"/>
      <c r="J219" s="5" t="s">
        <v>26</v>
      </c>
      <c r="K219" s="86"/>
      <c r="L219" s="86"/>
    </row>
    <row r="220" spans="2:13" ht="27.75" customHeight="1" x14ac:dyDescent="0.35">
      <c r="F220" s="35"/>
      <c r="G220" s="216" t="s">
        <v>8</v>
      </c>
      <c r="H220" s="367" t="s">
        <v>119</v>
      </c>
      <c r="I220" s="368"/>
      <c r="K220" s="344"/>
      <c r="L220" s="345"/>
    </row>
    <row r="221" spans="2:13" ht="27.75" customHeight="1" x14ac:dyDescent="0.35">
      <c r="B221" s="35" t="s">
        <v>116</v>
      </c>
      <c r="C221" s="70" t="s">
        <v>114</v>
      </c>
      <c r="D221" s="106"/>
      <c r="E221" s="70" t="s">
        <v>113</v>
      </c>
      <c r="F221" s="106"/>
      <c r="G221" s="216" t="s">
        <v>68</v>
      </c>
      <c r="H221" s="369">
        <v>0</v>
      </c>
      <c r="I221" s="369"/>
      <c r="J221" s="5" t="s">
        <v>26</v>
      </c>
      <c r="K221" s="86"/>
      <c r="L221" s="86"/>
    </row>
    <row r="222" spans="2:13" ht="27.75" customHeight="1" x14ac:dyDescent="0.35">
      <c r="F222" s="35"/>
      <c r="G222" s="216" t="s">
        <v>8</v>
      </c>
      <c r="H222" s="348" t="s">
        <v>119</v>
      </c>
      <c r="I222" s="349"/>
      <c r="K222" s="86"/>
      <c r="L222" s="86"/>
    </row>
    <row r="223" spans="2:13" ht="27.75" customHeight="1" x14ac:dyDescent="0.35">
      <c r="B223" s="35" t="s">
        <v>116</v>
      </c>
      <c r="C223" s="70" t="s">
        <v>114</v>
      </c>
      <c r="D223" s="106"/>
      <c r="E223" s="70" t="s">
        <v>113</v>
      </c>
      <c r="F223" s="106"/>
      <c r="G223" s="216" t="s">
        <v>68</v>
      </c>
      <c r="H223" s="346">
        <v>0</v>
      </c>
      <c r="I223" s="351"/>
      <c r="J223" s="5" t="s">
        <v>26</v>
      </c>
      <c r="K223" s="86"/>
      <c r="L223" s="86"/>
    </row>
    <row r="224" spans="2:13" ht="27.75" customHeight="1" x14ac:dyDescent="0.35">
      <c r="F224" s="35"/>
      <c r="G224" s="216" t="s">
        <v>8</v>
      </c>
      <c r="H224" s="348" t="s">
        <v>119</v>
      </c>
      <c r="I224" s="349"/>
      <c r="K224" s="86"/>
      <c r="L224" s="86"/>
    </row>
    <row r="225" spans="1:13" ht="27.75" customHeight="1" x14ac:dyDescent="0.35">
      <c r="B225" s="35" t="s">
        <v>115</v>
      </c>
      <c r="C225" s="70" t="s">
        <v>114</v>
      </c>
      <c r="D225" s="106"/>
      <c r="E225" s="70" t="s">
        <v>113</v>
      </c>
      <c r="F225" s="106"/>
      <c r="G225" s="216" t="s">
        <v>68</v>
      </c>
      <c r="H225" s="346">
        <v>0</v>
      </c>
      <c r="I225" s="347"/>
      <c r="J225" s="5" t="s">
        <v>26</v>
      </c>
    </row>
    <row r="226" spans="1:13" ht="27.75" customHeight="1" x14ac:dyDescent="0.35">
      <c r="F226" s="35"/>
      <c r="G226" s="216" t="s">
        <v>8</v>
      </c>
      <c r="H226" s="348" t="s">
        <v>119</v>
      </c>
      <c r="I226" s="349"/>
    </row>
    <row r="227" spans="1:13" ht="27.75" customHeight="1" x14ac:dyDescent="0.35">
      <c r="B227" s="35" t="s">
        <v>115</v>
      </c>
      <c r="C227" s="70" t="s">
        <v>114</v>
      </c>
      <c r="D227" s="106"/>
      <c r="E227" s="70" t="s">
        <v>113</v>
      </c>
      <c r="F227" s="106"/>
      <c r="G227" s="216" t="s">
        <v>68</v>
      </c>
      <c r="H227" s="346">
        <v>0</v>
      </c>
      <c r="I227" s="347"/>
      <c r="J227" s="5" t="s">
        <v>26</v>
      </c>
    </row>
    <row r="228" spans="1:13" ht="27.75" customHeight="1" x14ac:dyDescent="0.35">
      <c r="G228" s="216" t="s">
        <v>8</v>
      </c>
      <c r="H228" s="348" t="s">
        <v>119</v>
      </c>
      <c r="I228" s="350"/>
    </row>
    <row r="229" spans="1:13" s="230" customFormat="1" ht="27.75" customHeight="1" x14ac:dyDescent="0.2">
      <c r="A229" s="286"/>
      <c r="B229" s="329" t="s">
        <v>191</v>
      </c>
      <c r="C229" s="329"/>
      <c r="D229" s="329"/>
      <c r="E229" s="329"/>
      <c r="F229" s="228" t="s">
        <v>229</v>
      </c>
      <c r="G229" s="227" t="s">
        <v>228</v>
      </c>
      <c r="H229" s="360">
        <v>0</v>
      </c>
      <c r="I229" s="361"/>
      <c r="J229" s="229" t="s">
        <v>26</v>
      </c>
    </row>
    <row r="230" spans="1:13" ht="27.75" customHeight="1" thickBot="1" x14ac:dyDescent="0.4">
      <c r="G230" s="216"/>
      <c r="H230" s="362">
        <f>SUM(H209+H211+H213+H215+H223+H225+H227+H229)+H217+H219+H221</f>
        <v>0</v>
      </c>
      <c r="I230" s="362"/>
      <c r="K230" s="83">
        <f>+H230-'บก 111(ค่าพาหนะ+เบี้ยเลี้ยง)'!H206</f>
        <v>0</v>
      </c>
    </row>
    <row r="231" spans="1:13" ht="27.75" customHeight="1" thickTop="1" x14ac:dyDescent="0.35">
      <c r="A231" s="284">
        <v>3.8</v>
      </c>
      <c r="B231" s="94" t="s">
        <v>221</v>
      </c>
      <c r="C231" s="81"/>
      <c r="D231" s="90" t="s">
        <v>183</v>
      </c>
      <c r="E231" s="330">
        <f>+D20</f>
        <v>0</v>
      </c>
      <c r="F231" s="330"/>
      <c r="G231" s="214"/>
      <c r="H231" s="372" t="s">
        <v>81</v>
      </c>
      <c r="I231" s="372"/>
    </row>
    <row r="232" spans="1:13" ht="27.75" customHeight="1" x14ac:dyDescent="0.35">
      <c r="B232" s="35" t="s">
        <v>115</v>
      </c>
      <c r="C232" s="70" t="s">
        <v>114</v>
      </c>
      <c r="D232" s="101" t="s">
        <v>123</v>
      </c>
      <c r="E232" s="102" t="s">
        <v>113</v>
      </c>
      <c r="F232" s="104"/>
      <c r="G232" s="216" t="s">
        <v>68</v>
      </c>
      <c r="H232" s="346">
        <v>0</v>
      </c>
      <c r="I232" s="351"/>
      <c r="J232" s="5" t="s">
        <v>26</v>
      </c>
      <c r="K232" s="357" t="s">
        <v>124</v>
      </c>
      <c r="L232" s="357"/>
    </row>
    <row r="233" spans="1:13" ht="27.75" customHeight="1" x14ac:dyDescent="0.35">
      <c r="G233" s="216" t="s">
        <v>8</v>
      </c>
      <c r="H233" s="356" t="s">
        <v>119</v>
      </c>
      <c r="I233" s="356"/>
      <c r="K233" s="358">
        <v>243770</v>
      </c>
      <c r="L233" s="359"/>
    </row>
    <row r="234" spans="1:13" ht="27.75" customHeight="1" x14ac:dyDescent="0.35">
      <c r="B234" s="35" t="s">
        <v>115</v>
      </c>
      <c r="C234" s="70" t="s">
        <v>114</v>
      </c>
      <c r="D234" s="106"/>
      <c r="E234" s="70" t="s">
        <v>113</v>
      </c>
      <c r="F234" s="106"/>
      <c r="G234" s="216" t="s">
        <v>68</v>
      </c>
      <c r="H234" s="346">
        <v>0</v>
      </c>
      <c r="I234" s="351"/>
      <c r="J234" s="5" t="s">
        <v>26</v>
      </c>
    </row>
    <row r="235" spans="1:13" ht="27.75" customHeight="1" thickBot="1" x14ac:dyDescent="0.4">
      <c r="F235" s="35"/>
      <c r="G235" s="216" t="s">
        <v>8</v>
      </c>
      <c r="H235" s="348" t="s">
        <v>119</v>
      </c>
      <c r="I235" s="350"/>
      <c r="K235" s="344"/>
      <c r="L235" s="345"/>
    </row>
    <row r="236" spans="1:13" ht="27.75" customHeight="1" x14ac:dyDescent="0.35">
      <c r="B236" s="35" t="s">
        <v>116</v>
      </c>
      <c r="C236" s="70" t="s">
        <v>114</v>
      </c>
      <c r="D236" s="106"/>
      <c r="E236" s="70" t="s">
        <v>113</v>
      </c>
      <c r="F236" s="106"/>
      <c r="G236" s="216" t="s">
        <v>68</v>
      </c>
      <c r="H236" s="346">
        <v>0</v>
      </c>
      <c r="I236" s="351"/>
      <c r="J236" s="5" t="s">
        <v>26</v>
      </c>
      <c r="K236" s="352" t="s">
        <v>122</v>
      </c>
      <c r="L236" s="353"/>
    </row>
    <row r="237" spans="1:13" ht="27.75" customHeight="1" thickBot="1" x14ac:dyDescent="0.4">
      <c r="F237" s="35"/>
      <c r="G237" s="216" t="s">
        <v>8</v>
      </c>
      <c r="H237" s="356" t="s">
        <v>119</v>
      </c>
      <c r="I237" s="356"/>
      <c r="K237" s="354"/>
      <c r="L237" s="355"/>
    </row>
    <row r="238" spans="1:13" ht="27.75" customHeight="1" x14ac:dyDescent="0.35">
      <c r="B238" s="35" t="s">
        <v>116</v>
      </c>
      <c r="C238" s="70" t="s">
        <v>114</v>
      </c>
      <c r="D238" s="106"/>
      <c r="E238" s="70" t="s">
        <v>113</v>
      </c>
      <c r="F238" s="106"/>
      <c r="G238" s="216" t="s">
        <v>68</v>
      </c>
      <c r="H238" s="346">
        <v>0</v>
      </c>
      <c r="I238" s="351"/>
      <c r="J238" s="5" t="s">
        <v>26</v>
      </c>
      <c r="K238" s="86"/>
      <c r="L238" s="86"/>
    </row>
    <row r="239" spans="1:13" ht="27.75" customHeight="1" x14ac:dyDescent="0.35">
      <c r="F239" s="35"/>
      <c r="G239" s="216" t="s">
        <v>8</v>
      </c>
      <c r="H239" s="348" t="s">
        <v>119</v>
      </c>
      <c r="I239" s="349"/>
      <c r="K239" s="344"/>
      <c r="L239" s="345"/>
    </row>
    <row r="240" spans="1:13" ht="27.75" customHeight="1" x14ac:dyDescent="0.35">
      <c r="B240" s="35" t="s">
        <v>116</v>
      </c>
      <c r="C240" s="70" t="s">
        <v>114</v>
      </c>
      <c r="D240" s="106"/>
      <c r="E240" s="70" t="s">
        <v>113</v>
      </c>
      <c r="F240" s="106"/>
      <c r="G240" s="216" t="s">
        <v>68</v>
      </c>
      <c r="H240" s="346">
        <v>0</v>
      </c>
      <c r="I240" s="347"/>
      <c r="J240" s="5" t="s">
        <v>26</v>
      </c>
      <c r="K240" s="86"/>
      <c r="L240" s="86"/>
    </row>
    <row r="241" spans="1:12" ht="27.75" customHeight="1" x14ac:dyDescent="0.35">
      <c r="F241" s="35"/>
      <c r="G241" s="216" t="s">
        <v>8</v>
      </c>
      <c r="H241" s="348" t="s">
        <v>119</v>
      </c>
      <c r="I241" s="349"/>
      <c r="K241" s="344"/>
      <c r="L241" s="345"/>
    </row>
    <row r="242" spans="1:12" ht="27.75" customHeight="1" x14ac:dyDescent="0.35">
      <c r="B242" s="35" t="s">
        <v>116</v>
      </c>
      <c r="C242" s="70" t="s">
        <v>114</v>
      </c>
      <c r="D242" s="106"/>
      <c r="E242" s="70" t="s">
        <v>113</v>
      </c>
      <c r="F242" s="106"/>
      <c r="G242" s="216" t="s">
        <v>68</v>
      </c>
      <c r="H242" s="365">
        <v>0</v>
      </c>
      <c r="I242" s="366"/>
      <c r="J242" s="5" t="s">
        <v>26</v>
      </c>
      <c r="K242" s="86"/>
      <c r="L242" s="86"/>
    </row>
    <row r="243" spans="1:12" ht="27.75" customHeight="1" x14ac:dyDescent="0.35">
      <c r="F243" s="35"/>
      <c r="G243" s="216" t="s">
        <v>8</v>
      </c>
      <c r="H243" s="367" t="s">
        <v>119</v>
      </c>
      <c r="I243" s="368"/>
      <c r="K243" s="344"/>
      <c r="L243" s="345"/>
    </row>
    <row r="244" spans="1:12" ht="27.75" customHeight="1" x14ac:dyDescent="0.35">
      <c r="B244" s="35" t="s">
        <v>116</v>
      </c>
      <c r="C244" s="70" t="s">
        <v>114</v>
      </c>
      <c r="D244" s="106"/>
      <c r="E244" s="70" t="s">
        <v>113</v>
      </c>
      <c r="F244" s="106"/>
      <c r="G244" s="216" t="s">
        <v>68</v>
      </c>
      <c r="H244" s="369">
        <v>0</v>
      </c>
      <c r="I244" s="369"/>
      <c r="J244" s="5" t="s">
        <v>26</v>
      </c>
      <c r="K244" s="86"/>
      <c r="L244" s="86"/>
    </row>
    <row r="245" spans="1:12" ht="27.75" customHeight="1" x14ac:dyDescent="0.35">
      <c r="F245" s="35"/>
      <c r="G245" s="216" t="s">
        <v>8</v>
      </c>
      <c r="H245" s="348" t="s">
        <v>119</v>
      </c>
      <c r="I245" s="349"/>
      <c r="K245" s="86"/>
      <c r="L245" s="86"/>
    </row>
    <row r="246" spans="1:12" ht="27.75" customHeight="1" x14ac:dyDescent="0.35">
      <c r="B246" s="35" t="s">
        <v>116</v>
      </c>
      <c r="C246" s="70" t="s">
        <v>114</v>
      </c>
      <c r="D246" s="106"/>
      <c r="E246" s="70" t="s">
        <v>113</v>
      </c>
      <c r="F246" s="106"/>
      <c r="G246" s="216" t="s">
        <v>68</v>
      </c>
      <c r="H246" s="346">
        <v>0</v>
      </c>
      <c r="I246" s="351"/>
      <c r="J246" s="5" t="s">
        <v>26</v>
      </c>
      <c r="K246" s="86"/>
      <c r="L246" s="86"/>
    </row>
    <row r="247" spans="1:12" ht="27.75" customHeight="1" x14ac:dyDescent="0.35">
      <c r="F247" s="35"/>
      <c r="G247" s="216" t="s">
        <v>8</v>
      </c>
      <c r="H247" s="348" t="s">
        <v>119</v>
      </c>
      <c r="I247" s="349"/>
      <c r="K247" s="86"/>
      <c r="L247" s="86"/>
    </row>
    <row r="248" spans="1:12" ht="27.75" customHeight="1" x14ac:dyDescent="0.35">
      <c r="B248" s="35" t="s">
        <v>115</v>
      </c>
      <c r="C248" s="70" t="s">
        <v>114</v>
      </c>
      <c r="D248" s="106"/>
      <c r="E248" s="70" t="s">
        <v>113</v>
      </c>
      <c r="F248" s="106"/>
      <c r="G248" s="216" t="s">
        <v>68</v>
      </c>
      <c r="H248" s="346">
        <v>0</v>
      </c>
      <c r="I248" s="347"/>
      <c r="J248" s="5" t="s">
        <v>26</v>
      </c>
    </row>
    <row r="249" spans="1:12" ht="27.75" customHeight="1" x14ac:dyDescent="0.35">
      <c r="F249" s="35"/>
      <c r="G249" s="216" t="s">
        <v>8</v>
      </c>
      <c r="H249" s="348" t="s">
        <v>119</v>
      </c>
      <c r="I249" s="349"/>
    </row>
    <row r="250" spans="1:12" ht="27.75" customHeight="1" x14ac:dyDescent="0.35">
      <c r="B250" s="35" t="s">
        <v>115</v>
      </c>
      <c r="C250" s="70" t="s">
        <v>114</v>
      </c>
      <c r="D250" s="106"/>
      <c r="E250" s="70" t="s">
        <v>113</v>
      </c>
      <c r="F250" s="106"/>
      <c r="G250" s="216" t="s">
        <v>68</v>
      </c>
      <c r="H250" s="346">
        <v>0</v>
      </c>
      <c r="I250" s="347"/>
      <c r="J250" s="5" t="s">
        <v>26</v>
      </c>
    </row>
    <row r="251" spans="1:12" ht="27.75" customHeight="1" x14ac:dyDescent="0.35">
      <c r="G251" s="216" t="s">
        <v>8</v>
      </c>
      <c r="H251" s="348" t="s">
        <v>119</v>
      </c>
      <c r="I251" s="350"/>
    </row>
    <row r="252" spans="1:12" s="230" customFormat="1" ht="27.75" customHeight="1" x14ac:dyDescent="0.2">
      <c r="A252" s="286"/>
      <c r="B252" s="329" t="s">
        <v>191</v>
      </c>
      <c r="C252" s="329"/>
      <c r="D252" s="329"/>
      <c r="E252" s="329"/>
      <c r="F252" s="228" t="s">
        <v>229</v>
      </c>
      <c r="G252" s="227" t="s">
        <v>228</v>
      </c>
      <c r="H252" s="360">
        <v>0</v>
      </c>
      <c r="I252" s="361"/>
      <c r="J252" s="229" t="s">
        <v>26</v>
      </c>
    </row>
    <row r="253" spans="1:12" ht="27.75" customHeight="1" thickBot="1" x14ac:dyDescent="0.4">
      <c r="G253" s="216"/>
      <c r="H253" s="362">
        <f>SUM(H232+H234+H236+H238+H246+H248+H250+H252)+H240+H242+H244</f>
        <v>0</v>
      </c>
      <c r="I253" s="362"/>
      <c r="K253" s="83">
        <f>+H253-'บก 111(ค่าพาหนะ+เบี้ยเลี้ยง)'!H229</f>
        <v>0</v>
      </c>
    </row>
    <row r="254" spans="1:12" ht="27.75" customHeight="1" thickTop="1" x14ac:dyDescent="0.35">
      <c r="A254" s="287">
        <v>3.9</v>
      </c>
      <c r="B254" s="94" t="s">
        <v>221</v>
      </c>
      <c r="C254" s="81"/>
      <c r="D254" s="90" t="s">
        <v>184</v>
      </c>
      <c r="E254" s="330">
        <f>+D21</f>
        <v>0</v>
      </c>
      <c r="F254" s="330"/>
      <c r="G254" s="214"/>
      <c r="H254" s="372" t="s">
        <v>81</v>
      </c>
      <c r="I254" s="372"/>
    </row>
    <row r="255" spans="1:12" ht="27.75" customHeight="1" x14ac:dyDescent="0.35">
      <c r="B255" s="35" t="s">
        <v>115</v>
      </c>
      <c r="C255" s="70" t="s">
        <v>114</v>
      </c>
      <c r="D255" s="101" t="s">
        <v>123</v>
      </c>
      <c r="E255" s="102" t="s">
        <v>113</v>
      </c>
      <c r="F255" s="104"/>
      <c r="G255" s="216" t="s">
        <v>68</v>
      </c>
      <c r="H255" s="346">
        <v>0</v>
      </c>
      <c r="I255" s="351"/>
      <c r="J255" s="5" t="s">
        <v>26</v>
      </c>
      <c r="K255" s="357" t="s">
        <v>124</v>
      </c>
      <c r="L255" s="357"/>
    </row>
    <row r="256" spans="1:12" ht="27.75" customHeight="1" x14ac:dyDescent="0.35">
      <c r="G256" s="216" t="s">
        <v>8</v>
      </c>
      <c r="H256" s="356" t="s">
        <v>119</v>
      </c>
      <c r="I256" s="356"/>
      <c r="K256" s="358">
        <v>243770</v>
      </c>
      <c r="L256" s="359"/>
    </row>
    <row r="257" spans="2:13" ht="27.75" customHeight="1" x14ac:dyDescent="0.35">
      <c r="B257" s="35" t="s">
        <v>115</v>
      </c>
      <c r="C257" s="70" t="s">
        <v>114</v>
      </c>
      <c r="D257" s="106"/>
      <c r="E257" s="70" t="s">
        <v>113</v>
      </c>
      <c r="F257" s="106"/>
      <c r="G257" s="216" t="s">
        <v>68</v>
      </c>
      <c r="H257" s="346">
        <v>0</v>
      </c>
      <c r="I257" s="351"/>
      <c r="J257" s="5" t="s">
        <v>26</v>
      </c>
    </row>
    <row r="258" spans="2:13" ht="27.75" customHeight="1" thickBot="1" x14ac:dyDescent="0.4">
      <c r="F258" s="35"/>
      <c r="G258" s="216" t="s">
        <v>8</v>
      </c>
      <c r="H258" s="348" t="s">
        <v>119</v>
      </c>
      <c r="I258" s="350"/>
      <c r="K258" s="344"/>
      <c r="L258" s="345"/>
    </row>
    <row r="259" spans="2:13" ht="27.75" customHeight="1" x14ac:dyDescent="0.35">
      <c r="B259" s="35" t="s">
        <v>116</v>
      </c>
      <c r="C259" s="70" t="s">
        <v>114</v>
      </c>
      <c r="D259" s="106"/>
      <c r="E259" s="70" t="s">
        <v>113</v>
      </c>
      <c r="F259" s="106"/>
      <c r="G259" s="216" t="s">
        <v>68</v>
      </c>
      <c r="H259" s="346">
        <v>0</v>
      </c>
      <c r="I259" s="351"/>
      <c r="J259" s="5" t="s">
        <v>26</v>
      </c>
      <c r="K259" s="352" t="s">
        <v>122</v>
      </c>
      <c r="L259" s="353"/>
    </row>
    <row r="260" spans="2:13" ht="27.75" customHeight="1" thickBot="1" x14ac:dyDescent="0.4">
      <c r="F260" s="35"/>
      <c r="G260" s="216" t="s">
        <v>8</v>
      </c>
      <c r="H260" s="356" t="s">
        <v>119</v>
      </c>
      <c r="I260" s="356"/>
      <c r="K260" s="354"/>
      <c r="L260" s="355"/>
    </row>
    <row r="261" spans="2:13" ht="27.75" customHeight="1" x14ac:dyDescent="0.35">
      <c r="B261" s="35" t="s">
        <v>116</v>
      </c>
      <c r="C261" s="70" t="s">
        <v>114</v>
      </c>
      <c r="D261" s="106"/>
      <c r="E261" s="70" t="s">
        <v>113</v>
      </c>
      <c r="F261" s="106"/>
      <c r="G261" s="216" t="s">
        <v>68</v>
      </c>
      <c r="H261" s="346">
        <v>0</v>
      </c>
      <c r="I261" s="351"/>
      <c r="J261" s="5" t="s">
        <v>26</v>
      </c>
      <c r="K261" s="86"/>
      <c r="L261" s="86"/>
    </row>
    <row r="262" spans="2:13" ht="27.75" customHeight="1" x14ac:dyDescent="0.35">
      <c r="F262" s="35"/>
      <c r="G262" s="216" t="s">
        <v>8</v>
      </c>
      <c r="H262" s="348" t="s">
        <v>119</v>
      </c>
      <c r="I262" s="349"/>
      <c r="K262" s="344"/>
      <c r="L262" s="345"/>
    </row>
    <row r="263" spans="2:13" ht="27.75" customHeight="1" x14ac:dyDescent="0.35">
      <c r="B263" s="35" t="s">
        <v>116</v>
      </c>
      <c r="C263" s="70" t="s">
        <v>114</v>
      </c>
      <c r="D263" s="106"/>
      <c r="E263" s="70" t="s">
        <v>113</v>
      </c>
      <c r="F263" s="106"/>
      <c r="G263" s="216" t="s">
        <v>68</v>
      </c>
      <c r="H263" s="346">
        <v>0</v>
      </c>
      <c r="I263" s="347"/>
      <c r="J263" s="5" t="s">
        <v>26</v>
      </c>
      <c r="K263" s="86"/>
      <c r="L263" s="86"/>
    </row>
    <row r="264" spans="2:13" ht="27.75" customHeight="1" x14ac:dyDescent="0.35">
      <c r="F264" s="35"/>
      <c r="G264" s="216" t="s">
        <v>8</v>
      </c>
      <c r="H264" s="348" t="s">
        <v>119</v>
      </c>
      <c r="I264" s="349"/>
      <c r="K264" s="344"/>
      <c r="L264" s="345"/>
    </row>
    <row r="265" spans="2:13" ht="27.75" customHeight="1" x14ac:dyDescent="0.35">
      <c r="B265" s="35" t="s">
        <v>116</v>
      </c>
      <c r="C265" s="70" t="s">
        <v>114</v>
      </c>
      <c r="D265" s="106"/>
      <c r="E265" s="70" t="s">
        <v>113</v>
      </c>
      <c r="F265" s="106"/>
      <c r="G265" s="216" t="s">
        <v>68</v>
      </c>
      <c r="H265" s="365">
        <v>0</v>
      </c>
      <c r="I265" s="366"/>
      <c r="J265" s="5" t="s">
        <v>26</v>
      </c>
      <c r="K265" s="86"/>
      <c r="L265" s="86"/>
    </row>
    <row r="266" spans="2:13" ht="27.75" customHeight="1" x14ac:dyDescent="0.35">
      <c r="F266" s="35"/>
      <c r="G266" s="216" t="s">
        <v>8</v>
      </c>
      <c r="H266" s="367" t="s">
        <v>119</v>
      </c>
      <c r="I266" s="368"/>
      <c r="K266" s="344"/>
      <c r="L266" s="345"/>
    </row>
    <row r="267" spans="2:13" ht="27.75" customHeight="1" x14ac:dyDescent="0.35">
      <c r="B267" s="35" t="s">
        <v>116</v>
      </c>
      <c r="C267" s="70" t="s">
        <v>114</v>
      </c>
      <c r="D267" s="106"/>
      <c r="E267" s="70" t="s">
        <v>113</v>
      </c>
      <c r="F267" s="106"/>
      <c r="G267" s="216" t="s">
        <v>68</v>
      </c>
      <c r="H267" s="369">
        <v>0</v>
      </c>
      <c r="I267" s="369"/>
      <c r="J267" s="5" t="s">
        <v>26</v>
      </c>
      <c r="K267" s="86"/>
      <c r="L267" s="86"/>
    </row>
    <row r="268" spans="2:13" ht="27.75" customHeight="1" x14ac:dyDescent="0.35">
      <c r="F268" s="35"/>
      <c r="G268" s="216" t="s">
        <v>8</v>
      </c>
      <c r="H268" s="348" t="s">
        <v>119</v>
      </c>
      <c r="I268" s="349"/>
      <c r="K268" s="86"/>
      <c r="L268" s="86"/>
    </row>
    <row r="269" spans="2:13" ht="27.75" customHeight="1" x14ac:dyDescent="0.35">
      <c r="B269" s="35" t="s">
        <v>116</v>
      </c>
      <c r="C269" s="70" t="s">
        <v>114</v>
      </c>
      <c r="D269" s="106"/>
      <c r="E269" s="70" t="s">
        <v>113</v>
      </c>
      <c r="F269" s="106"/>
      <c r="G269" s="216" t="s">
        <v>68</v>
      </c>
      <c r="H269" s="346">
        <v>0</v>
      </c>
      <c r="I269" s="351"/>
      <c r="J269" s="5" t="s">
        <v>26</v>
      </c>
      <c r="K269" s="86"/>
      <c r="L269" s="86"/>
    </row>
    <row r="270" spans="2:13" ht="27.75" customHeight="1" x14ac:dyDescent="0.35">
      <c r="F270" s="35"/>
      <c r="G270" s="216" t="s">
        <v>8</v>
      </c>
      <c r="H270" s="348" t="s">
        <v>119</v>
      </c>
      <c r="I270" s="349"/>
      <c r="K270" s="86"/>
      <c r="L270" s="86"/>
    </row>
    <row r="271" spans="2:13" ht="27.75" customHeight="1" x14ac:dyDescent="0.35">
      <c r="B271" s="35" t="s">
        <v>115</v>
      </c>
      <c r="C271" s="70" t="s">
        <v>114</v>
      </c>
      <c r="D271" s="106"/>
      <c r="E271" s="70" t="s">
        <v>113</v>
      </c>
      <c r="F271" s="106"/>
      <c r="G271" s="216" t="s">
        <v>68</v>
      </c>
      <c r="H271" s="346">
        <v>0</v>
      </c>
      <c r="I271" s="347"/>
      <c r="J271" s="5" t="s">
        <v>26</v>
      </c>
    </row>
    <row r="272" spans="2:13" ht="27.75" customHeight="1" x14ac:dyDescent="0.35">
      <c r="F272" s="35"/>
      <c r="G272" s="216" t="s">
        <v>8</v>
      </c>
      <c r="H272" s="348" t="s">
        <v>119</v>
      </c>
      <c r="I272" s="349"/>
    </row>
    <row r="273" spans="1:13" ht="27.75" customHeight="1" x14ac:dyDescent="0.35">
      <c r="B273" s="35" t="s">
        <v>115</v>
      </c>
      <c r="C273" s="70" t="s">
        <v>114</v>
      </c>
      <c r="D273" s="106"/>
      <c r="E273" s="70" t="s">
        <v>113</v>
      </c>
      <c r="F273" s="106"/>
      <c r="G273" s="216" t="s">
        <v>68</v>
      </c>
      <c r="H273" s="346">
        <v>0</v>
      </c>
      <c r="I273" s="347"/>
      <c r="J273" s="5" t="s">
        <v>26</v>
      </c>
    </row>
    <row r="274" spans="1:13" ht="27.75" customHeight="1" x14ac:dyDescent="0.35">
      <c r="G274" s="216" t="s">
        <v>8</v>
      </c>
      <c r="H274" s="348" t="s">
        <v>119</v>
      </c>
      <c r="I274" s="350"/>
    </row>
    <row r="275" spans="1:13" s="230" customFormat="1" ht="27.75" customHeight="1" x14ac:dyDescent="0.2">
      <c r="A275" s="286"/>
      <c r="B275" s="329" t="s">
        <v>191</v>
      </c>
      <c r="C275" s="329"/>
      <c r="D275" s="329"/>
      <c r="E275" s="329"/>
      <c r="F275" s="228" t="s">
        <v>229</v>
      </c>
      <c r="G275" s="227" t="s">
        <v>228</v>
      </c>
      <c r="H275" s="360">
        <v>0</v>
      </c>
      <c r="I275" s="361"/>
      <c r="J275" s="229" t="s">
        <v>26</v>
      </c>
    </row>
    <row r="276" spans="1:13" ht="27.75" customHeight="1" thickBot="1" x14ac:dyDescent="0.4">
      <c r="G276" s="216"/>
      <c r="H276" s="362">
        <f>SUM(H255+H257+H259+H261+H269+H271+H273+H275)+H263+H265+H267</f>
        <v>0</v>
      </c>
      <c r="I276" s="362"/>
      <c r="K276" s="83">
        <f>+H276-'บก 111(ค่าพาหนะ+เบี้ยเลี้ยง)'!H252</f>
        <v>0</v>
      </c>
    </row>
    <row r="277" spans="1:13" ht="27.75" customHeight="1" thickTop="1" x14ac:dyDescent="0.35">
      <c r="A277" s="285">
        <v>3.1</v>
      </c>
      <c r="B277" s="94" t="s">
        <v>221</v>
      </c>
      <c r="C277" s="81"/>
      <c r="D277" s="90" t="s">
        <v>185</v>
      </c>
      <c r="E277" s="330">
        <f>+D22</f>
        <v>0</v>
      </c>
      <c r="F277" s="330"/>
      <c r="G277" s="214"/>
      <c r="H277" s="372" t="s">
        <v>81</v>
      </c>
      <c r="I277" s="372"/>
    </row>
    <row r="278" spans="1:13" ht="27.75" customHeight="1" x14ac:dyDescent="0.35">
      <c r="B278" s="35" t="s">
        <v>115</v>
      </c>
      <c r="C278" s="70" t="s">
        <v>114</v>
      </c>
      <c r="D278" s="101" t="s">
        <v>123</v>
      </c>
      <c r="E278" s="102" t="s">
        <v>113</v>
      </c>
      <c r="F278" s="104"/>
      <c r="G278" s="216" t="s">
        <v>68</v>
      </c>
      <c r="H278" s="346">
        <v>0</v>
      </c>
      <c r="I278" s="351"/>
      <c r="J278" s="5" t="s">
        <v>26</v>
      </c>
      <c r="K278" s="357" t="s">
        <v>124</v>
      </c>
      <c r="L278" s="357"/>
    </row>
    <row r="279" spans="1:13" ht="27.75" customHeight="1" x14ac:dyDescent="0.35">
      <c r="G279" s="216" t="s">
        <v>8</v>
      </c>
      <c r="H279" s="356" t="s">
        <v>119</v>
      </c>
      <c r="I279" s="356"/>
      <c r="K279" s="358">
        <v>243770</v>
      </c>
      <c r="L279" s="359"/>
    </row>
    <row r="280" spans="1:13" ht="27.75" customHeight="1" x14ac:dyDescent="0.35">
      <c r="B280" s="35" t="s">
        <v>115</v>
      </c>
      <c r="C280" s="70" t="s">
        <v>114</v>
      </c>
      <c r="D280" s="106"/>
      <c r="E280" s="70" t="s">
        <v>113</v>
      </c>
      <c r="F280" s="106"/>
      <c r="G280" s="216" t="s">
        <v>68</v>
      </c>
      <c r="H280" s="346">
        <v>0</v>
      </c>
      <c r="I280" s="351"/>
      <c r="J280" s="5" t="s">
        <v>26</v>
      </c>
    </row>
    <row r="281" spans="1:13" ht="27.75" customHeight="1" thickBot="1" x14ac:dyDescent="0.4">
      <c r="F281" s="35"/>
      <c r="G281" s="216" t="s">
        <v>8</v>
      </c>
      <c r="H281" s="348" t="s">
        <v>119</v>
      </c>
      <c r="I281" s="350"/>
      <c r="K281" s="344"/>
      <c r="L281" s="345"/>
    </row>
    <row r="282" spans="1:13" ht="27.75" customHeight="1" x14ac:dyDescent="0.35">
      <c r="B282" s="35" t="s">
        <v>116</v>
      </c>
      <c r="C282" s="70" t="s">
        <v>114</v>
      </c>
      <c r="D282" s="106"/>
      <c r="E282" s="70" t="s">
        <v>113</v>
      </c>
      <c r="F282" s="106"/>
      <c r="G282" s="216" t="s">
        <v>68</v>
      </c>
      <c r="H282" s="346">
        <v>0</v>
      </c>
      <c r="I282" s="351"/>
      <c r="J282" s="5" t="s">
        <v>26</v>
      </c>
      <c r="K282" s="352" t="s">
        <v>122</v>
      </c>
      <c r="L282" s="353"/>
    </row>
    <row r="283" spans="1:13" ht="27.75" customHeight="1" thickBot="1" x14ac:dyDescent="0.4">
      <c r="F283" s="35"/>
      <c r="G283" s="216" t="s">
        <v>8</v>
      </c>
      <c r="H283" s="356" t="s">
        <v>119</v>
      </c>
      <c r="I283" s="356"/>
      <c r="K283" s="354"/>
      <c r="L283" s="355"/>
    </row>
    <row r="284" spans="1:13" ht="27.75" customHeight="1" x14ac:dyDescent="0.35">
      <c r="B284" s="35" t="s">
        <v>116</v>
      </c>
      <c r="C284" s="70" t="s">
        <v>114</v>
      </c>
      <c r="D284" s="106"/>
      <c r="E284" s="70" t="s">
        <v>113</v>
      </c>
      <c r="F284" s="106"/>
      <c r="G284" s="216" t="s">
        <v>68</v>
      </c>
      <c r="H284" s="346">
        <v>0</v>
      </c>
      <c r="I284" s="351"/>
      <c r="J284" s="5" t="s">
        <v>26</v>
      </c>
      <c r="K284" s="86"/>
      <c r="L284" s="86"/>
    </row>
    <row r="285" spans="1:13" ht="27.75" customHeight="1" x14ac:dyDescent="0.35">
      <c r="F285" s="35"/>
      <c r="G285" s="216" t="s">
        <v>8</v>
      </c>
      <c r="H285" s="348" t="s">
        <v>119</v>
      </c>
      <c r="I285" s="349"/>
      <c r="K285" s="344"/>
      <c r="L285" s="345"/>
    </row>
    <row r="286" spans="1:13" ht="27.75" customHeight="1" x14ac:dyDescent="0.35">
      <c r="B286" s="35" t="s">
        <v>116</v>
      </c>
      <c r="C286" s="70" t="s">
        <v>114</v>
      </c>
      <c r="D286" s="106"/>
      <c r="E286" s="70" t="s">
        <v>113</v>
      </c>
      <c r="F286" s="106"/>
      <c r="G286" s="216" t="s">
        <v>68</v>
      </c>
      <c r="H286" s="346">
        <v>0</v>
      </c>
      <c r="I286" s="347"/>
      <c r="J286" s="5" t="s">
        <v>26</v>
      </c>
      <c r="K286" s="86"/>
      <c r="L286" s="86"/>
    </row>
    <row r="287" spans="1:13" ht="27.75" customHeight="1" x14ac:dyDescent="0.35">
      <c r="F287" s="35"/>
      <c r="G287" s="216" t="s">
        <v>8</v>
      </c>
      <c r="H287" s="348" t="s">
        <v>119</v>
      </c>
      <c r="I287" s="349"/>
      <c r="K287" s="344"/>
      <c r="L287" s="345"/>
    </row>
    <row r="288" spans="1:13" ht="27.75" customHeight="1" x14ac:dyDescent="0.35">
      <c r="B288" s="35" t="s">
        <v>116</v>
      </c>
      <c r="C288" s="70" t="s">
        <v>114</v>
      </c>
      <c r="D288" s="106"/>
      <c r="E288" s="70" t="s">
        <v>113</v>
      </c>
      <c r="F288" s="106"/>
      <c r="G288" s="216" t="s">
        <v>68</v>
      </c>
      <c r="H288" s="365">
        <v>0</v>
      </c>
      <c r="I288" s="366"/>
      <c r="J288" s="5" t="s">
        <v>26</v>
      </c>
      <c r="K288" s="86"/>
      <c r="L288" s="86"/>
    </row>
    <row r="289" spans="1:12" ht="27.75" customHeight="1" x14ac:dyDescent="0.35">
      <c r="F289" s="35"/>
      <c r="G289" s="216" t="s">
        <v>8</v>
      </c>
      <c r="H289" s="367" t="s">
        <v>119</v>
      </c>
      <c r="I289" s="368"/>
      <c r="K289" s="344"/>
      <c r="L289" s="345"/>
    </row>
    <row r="290" spans="1:12" ht="27.75" customHeight="1" x14ac:dyDescent="0.35">
      <c r="B290" s="35" t="s">
        <v>116</v>
      </c>
      <c r="C290" s="70" t="s">
        <v>114</v>
      </c>
      <c r="D290" s="106"/>
      <c r="E290" s="70" t="s">
        <v>113</v>
      </c>
      <c r="F290" s="106"/>
      <c r="G290" s="216" t="s">
        <v>68</v>
      </c>
      <c r="H290" s="369">
        <v>0</v>
      </c>
      <c r="I290" s="369"/>
      <c r="J290" s="5" t="s">
        <v>26</v>
      </c>
      <c r="K290" s="86"/>
      <c r="L290" s="86"/>
    </row>
    <row r="291" spans="1:12" ht="27.75" customHeight="1" x14ac:dyDescent="0.35">
      <c r="F291" s="35"/>
      <c r="G291" s="216" t="s">
        <v>8</v>
      </c>
      <c r="H291" s="348" t="s">
        <v>119</v>
      </c>
      <c r="I291" s="349"/>
      <c r="K291" s="86"/>
      <c r="L291" s="86"/>
    </row>
    <row r="292" spans="1:12" ht="27.75" customHeight="1" x14ac:dyDescent="0.35">
      <c r="B292" s="35" t="s">
        <v>116</v>
      </c>
      <c r="C292" s="70" t="s">
        <v>114</v>
      </c>
      <c r="D292" s="106"/>
      <c r="E292" s="70" t="s">
        <v>113</v>
      </c>
      <c r="F292" s="106"/>
      <c r="G292" s="216" t="s">
        <v>68</v>
      </c>
      <c r="H292" s="346">
        <v>0</v>
      </c>
      <c r="I292" s="351"/>
      <c r="J292" s="5" t="s">
        <v>26</v>
      </c>
      <c r="K292" s="86"/>
      <c r="L292" s="86"/>
    </row>
    <row r="293" spans="1:12" ht="27.75" customHeight="1" x14ac:dyDescent="0.35">
      <c r="F293" s="35"/>
      <c r="G293" s="216" t="s">
        <v>8</v>
      </c>
      <c r="H293" s="348" t="s">
        <v>119</v>
      </c>
      <c r="I293" s="349"/>
      <c r="K293" s="86"/>
      <c r="L293" s="86"/>
    </row>
    <row r="294" spans="1:12" ht="27.75" customHeight="1" x14ac:dyDescent="0.35">
      <c r="B294" s="35" t="s">
        <v>115</v>
      </c>
      <c r="C294" s="70" t="s">
        <v>114</v>
      </c>
      <c r="D294" s="106"/>
      <c r="E294" s="70" t="s">
        <v>113</v>
      </c>
      <c r="F294" s="106"/>
      <c r="G294" s="216" t="s">
        <v>68</v>
      </c>
      <c r="H294" s="346">
        <v>0</v>
      </c>
      <c r="I294" s="347"/>
      <c r="J294" s="5" t="s">
        <v>26</v>
      </c>
    </row>
    <row r="295" spans="1:12" ht="27.75" customHeight="1" x14ac:dyDescent="0.35">
      <c r="F295" s="35"/>
      <c r="G295" s="216" t="s">
        <v>8</v>
      </c>
      <c r="H295" s="348" t="s">
        <v>119</v>
      </c>
      <c r="I295" s="349"/>
    </row>
    <row r="296" spans="1:12" ht="27.75" customHeight="1" x14ac:dyDescent="0.35">
      <c r="B296" s="35" t="s">
        <v>115</v>
      </c>
      <c r="C296" s="70" t="s">
        <v>114</v>
      </c>
      <c r="D296" s="106"/>
      <c r="E296" s="70" t="s">
        <v>113</v>
      </c>
      <c r="F296" s="106"/>
      <c r="G296" s="216" t="s">
        <v>68</v>
      </c>
      <c r="H296" s="346">
        <v>0</v>
      </c>
      <c r="I296" s="347"/>
      <c r="J296" s="5" t="s">
        <v>26</v>
      </c>
    </row>
    <row r="297" spans="1:12" ht="27.75" customHeight="1" x14ac:dyDescent="0.35">
      <c r="G297" s="216" t="s">
        <v>8</v>
      </c>
      <c r="H297" s="348" t="s">
        <v>119</v>
      </c>
      <c r="I297" s="350"/>
    </row>
    <row r="298" spans="1:12" s="230" customFormat="1" ht="27.75" customHeight="1" x14ac:dyDescent="0.2">
      <c r="A298" s="286"/>
      <c r="B298" s="329" t="s">
        <v>191</v>
      </c>
      <c r="C298" s="329"/>
      <c r="D298" s="329"/>
      <c r="E298" s="329"/>
      <c r="F298" s="228" t="s">
        <v>229</v>
      </c>
      <c r="G298" s="227" t="s">
        <v>228</v>
      </c>
      <c r="H298" s="360">
        <v>0</v>
      </c>
      <c r="I298" s="361"/>
      <c r="J298" s="229" t="s">
        <v>26</v>
      </c>
    </row>
    <row r="299" spans="1:12" ht="27.75" customHeight="1" thickBot="1" x14ac:dyDescent="0.4">
      <c r="G299" s="216"/>
      <c r="H299" s="362">
        <f>SUM(H278+H280+H282+H284+H292+H294+H296+H298)+H286+H288+H290</f>
        <v>0</v>
      </c>
      <c r="I299" s="362"/>
      <c r="K299" s="83">
        <f>+H299-'บก 111(ค่าพาหนะ+เบี้ยเลี้ยง)'!H313</f>
        <v>0</v>
      </c>
    </row>
    <row r="300" spans="1:12" ht="27.75" customHeight="1" thickTop="1" x14ac:dyDescent="0.35">
      <c r="B300" s="94" t="s">
        <v>221</v>
      </c>
      <c r="C300" s="81"/>
      <c r="D300" s="90" t="s">
        <v>159</v>
      </c>
      <c r="E300" s="330">
        <f>+D11</f>
        <v>0</v>
      </c>
      <c r="F300" s="330"/>
      <c r="G300" s="337" t="s">
        <v>81</v>
      </c>
      <c r="H300" s="337"/>
      <c r="I300" s="337"/>
    </row>
    <row r="301" spans="1:12" ht="27.75" customHeight="1" x14ac:dyDescent="0.35">
      <c r="B301" s="35" t="s">
        <v>115</v>
      </c>
      <c r="C301" s="70" t="s">
        <v>114</v>
      </c>
      <c r="D301" s="101" t="s">
        <v>123</v>
      </c>
      <c r="E301" s="102" t="s">
        <v>113</v>
      </c>
      <c r="F301" s="104"/>
      <c r="G301" s="216" t="s">
        <v>68</v>
      </c>
      <c r="H301" s="346">
        <v>0</v>
      </c>
      <c r="I301" s="351"/>
      <c r="J301" s="5" t="s">
        <v>26</v>
      </c>
      <c r="K301" s="357" t="s">
        <v>124</v>
      </c>
      <c r="L301" s="357"/>
    </row>
    <row r="302" spans="1:12" ht="27.75" customHeight="1" x14ac:dyDescent="0.35">
      <c r="G302" s="216" t="s">
        <v>8</v>
      </c>
      <c r="H302" s="356" t="s">
        <v>119</v>
      </c>
      <c r="I302" s="356"/>
      <c r="K302" s="358">
        <v>243770</v>
      </c>
      <c r="L302" s="358"/>
    </row>
    <row r="303" spans="1:12" ht="27.75" customHeight="1" x14ac:dyDescent="0.35">
      <c r="B303" s="35" t="s">
        <v>115</v>
      </c>
      <c r="C303" s="70" t="s">
        <v>114</v>
      </c>
      <c r="D303" s="106"/>
      <c r="E303" s="70" t="s">
        <v>113</v>
      </c>
      <c r="F303" s="103"/>
      <c r="G303" s="216" t="s">
        <v>68</v>
      </c>
      <c r="H303" s="346">
        <v>0</v>
      </c>
      <c r="I303" s="351"/>
      <c r="J303" s="5" t="s">
        <v>26</v>
      </c>
    </row>
    <row r="304" spans="1:12" ht="27.75" customHeight="1" x14ac:dyDescent="0.35">
      <c r="G304" s="216" t="s">
        <v>8</v>
      </c>
      <c r="H304" s="348" t="s">
        <v>119</v>
      </c>
      <c r="I304" s="350"/>
    </row>
    <row r="305" spans="2:10" ht="27.75" customHeight="1" x14ac:dyDescent="0.35">
      <c r="B305" s="35" t="s">
        <v>116</v>
      </c>
      <c r="C305" s="70" t="s">
        <v>114</v>
      </c>
      <c r="D305" s="106"/>
      <c r="E305" s="70" t="s">
        <v>113</v>
      </c>
      <c r="F305" s="103"/>
      <c r="G305" s="216" t="s">
        <v>68</v>
      </c>
      <c r="H305" s="346">
        <v>0</v>
      </c>
      <c r="I305" s="351"/>
      <c r="J305" s="5" t="s">
        <v>26</v>
      </c>
    </row>
    <row r="306" spans="2:10" ht="27.75" customHeight="1" x14ac:dyDescent="0.35">
      <c r="G306" s="216" t="s">
        <v>8</v>
      </c>
      <c r="H306" s="356" t="s">
        <v>119</v>
      </c>
      <c r="I306" s="356"/>
    </row>
    <row r="307" spans="2:10" ht="27.75" customHeight="1" x14ac:dyDescent="0.35">
      <c r="B307" s="35" t="s">
        <v>116</v>
      </c>
      <c r="C307" s="70" t="s">
        <v>114</v>
      </c>
      <c r="D307" s="106"/>
      <c r="E307" s="70" t="s">
        <v>113</v>
      </c>
      <c r="F307" s="103"/>
      <c r="G307" s="216" t="s">
        <v>68</v>
      </c>
      <c r="H307" s="346">
        <v>0</v>
      </c>
      <c r="I307" s="351"/>
      <c r="J307" s="5" t="s">
        <v>26</v>
      </c>
    </row>
    <row r="308" spans="2:10" ht="27.75" customHeight="1" x14ac:dyDescent="0.35">
      <c r="G308" s="216" t="s">
        <v>8</v>
      </c>
      <c r="H308" s="348" t="s">
        <v>119</v>
      </c>
      <c r="I308" s="349"/>
    </row>
    <row r="309" spans="2:10" ht="27.75" customHeight="1" x14ac:dyDescent="0.35">
      <c r="B309" s="35" t="s">
        <v>116</v>
      </c>
      <c r="C309" s="70" t="s">
        <v>114</v>
      </c>
      <c r="D309" s="106"/>
      <c r="E309" s="70" t="s">
        <v>113</v>
      </c>
      <c r="F309" s="103"/>
      <c r="G309" s="216" t="s">
        <v>68</v>
      </c>
      <c r="H309" s="346">
        <v>0</v>
      </c>
      <c r="I309" s="347"/>
      <c r="J309" s="5" t="s">
        <v>26</v>
      </c>
    </row>
    <row r="310" spans="2:10" ht="27.75" customHeight="1" x14ac:dyDescent="0.35">
      <c r="G310" s="216" t="s">
        <v>8</v>
      </c>
      <c r="H310" s="348" t="s">
        <v>119</v>
      </c>
      <c r="I310" s="349"/>
    </row>
    <row r="311" spans="2:10" ht="27.75" customHeight="1" x14ac:dyDescent="0.35">
      <c r="B311" s="35" t="s">
        <v>116</v>
      </c>
      <c r="C311" s="70" t="s">
        <v>114</v>
      </c>
      <c r="D311" s="106"/>
      <c r="E311" s="70" t="s">
        <v>113</v>
      </c>
      <c r="F311" s="103"/>
      <c r="G311" s="216" t="s">
        <v>68</v>
      </c>
      <c r="H311" s="365">
        <v>0</v>
      </c>
      <c r="I311" s="366"/>
      <c r="J311" s="5" t="s">
        <v>26</v>
      </c>
    </row>
    <row r="312" spans="2:10" ht="27.75" customHeight="1" x14ac:dyDescent="0.35">
      <c r="G312" s="216" t="s">
        <v>8</v>
      </c>
      <c r="H312" s="367" t="s">
        <v>119</v>
      </c>
      <c r="I312" s="368"/>
    </row>
    <row r="313" spans="2:10" ht="27.75" customHeight="1" x14ac:dyDescent="0.35">
      <c r="B313" s="35" t="s">
        <v>116</v>
      </c>
      <c r="C313" s="70" t="s">
        <v>114</v>
      </c>
      <c r="D313" s="106"/>
      <c r="E313" s="70" t="s">
        <v>113</v>
      </c>
      <c r="F313" s="103"/>
      <c r="G313" s="216" t="s">
        <v>68</v>
      </c>
      <c r="H313" s="369">
        <v>0</v>
      </c>
      <c r="I313" s="369"/>
      <c r="J313" s="5" t="s">
        <v>26</v>
      </c>
    </row>
    <row r="314" spans="2:10" ht="27.75" customHeight="1" x14ac:dyDescent="0.35">
      <c r="G314" s="216" t="s">
        <v>8</v>
      </c>
      <c r="H314" s="348" t="s">
        <v>119</v>
      </c>
      <c r="I314" s="349"/>
    </row>
    <row r="315" spans="2:10" ht="27.75" customHeight="1" x14ac:dyDescent="0.35">
      <c r="B315" s="35" t="s">
        <v>116</v>
      </c>
      <c r="C315" s="70" t="s">
        <v>114</v>
      </c>
      <c r="D315" s="106"/>
      <c r="E315" s="70" t="s">
        <v>113</v>
      </c>
      <c r="F315" s="103"/>
      <c r="G315" s="216" t="s">
        <v>68</v>
      </c>
      <c r="H315" s="346">
        <v>0</v>
      </c>
      <c r="I315" s="351"/>
      <c r="J315" s="5" t="s">
        <v>26</v>
      </c>
    </row>
    <row r="316" spans="2:10" ht="27.75" customHeight="1" x14ac:dyDescent="0.35">
      <c r="G316" s="216" t="s">
        <v>8</v>
      </c>
      <c r="H316" s="348" t="s">
        <v>119</v>
      </c>
      <c r="I316" s="349"/>
    </row>
    <row r="317" spans="2:10" ht="27.75" customHeight="1" x14ac:dyDescent="0.35">
      <c r="B317" s="35" t="s">
        <v>115</v>
      </c>
      <c r="C317" s="70" t="s">
        <v>114</v>
      </c>
      <c r="D317" s="106"/>
      <c r="E317" s="70" t="s">
        <v>113</v>
      </c>
      <c r="F317" s="103"/>
      <c r="G317" s="216" t="s">
        <v>68</v>
      </c>
      <c r="H317" s="346">
        <v>0</v>
      </c>
      <c r="I317" s="347"/>
      <c r="J317" s="5" t="s">
        <v>26</v>
      </c>
    </row>
    <row r="318" spans="2:10" ht="27.75" customHeight="1" x14ac:dyDescent="0.35">
      <c r="G318" s="216" t="s">
        <v>8</v>
      </c>
      <c r="H318" s="348" t="s">
        <v>119</v>
      </c>
      <c r="I318" s="349"/>
    </row>
    <row r="319" spans="2:10" ht="27.75" customHeight="1" x14ac:dyDescent="0.35">
      <c r="B319" s="35" t="s">
        <v>115</v>
      </c>
      <c r="C319" s="70" t="s">
        <v>114</v>
      </c>
      <c r="D319" s="106"/>
      <c r="E319" s="70" t="s">
        <v>113</v>
      </c>
      <c r="F319" s="103"/>
      <c r="G319" s="216" t="s">
        <v>68</v>
      </c>
      <c r="H319" s="346">
        <v>0</v>
      </c>
      <c r="I319" s="347"/>
      <c r="J319" s="5" t="s">
        <v>26</v>
      </c>
    </row>
    <row r="320" spans="2:10" ht="27.75" customHeight="1" x14ac:dyDescent="0.35">
      <c r="G320" s="216" t="s">
        <v>8</v>
      </c>
      <c r="H320" s="348" t="s">
        <v>119</v>
      </c>
      <c r="I320" s="350"/>
    </row>
    <row r="321" spans="1:12" ht="27.75" customHeight="1" x14ac:dyDescent="0.35">
      <c r="B321" s="35" t="s">
        <v>115</v>
      </c>
      <c r="C321" s="70" t="s">
        <v>114</v>
      </c>
      <c r="D321" s="106"/>
      <c r="E321" s="70" t="s">
        <v>113</v>
      </c>
      <c r="F321" s="103"/>
      <c r="G321" s="216" t="s">
        <v>68</v>
      </c>
      <c r="H321" s="346">
        <v>0</v>
      </c>
      <c r="I321" s="347"/>
      <c r="J321" s="5" t="s">
        <v>26</v>
      </c>
    </row>
    <row r="322" spans="1:12" ht="27.75" customHeight="1" x14ac:dyDescent="0.35">
      <c r="G322" s="216" t="s">
        <v>8</v>
      </c>
      <c r="H322" s="348" t="s">
        <v>119</v>
      </c>
      <c r="I322" s="350"/>
    </row>
    <row r="323" spans="1:12" s="230" customFormat="1" ht="27.75" customHeight="1" x14ac:dyDescent="0.2">
      <c r="A323" s="286"/>
      <c r="B323" s="329" t="s">
        <v>191</v>
      </c>
      <c r="C323" s="329"/>
      <c r="D323" s="329"/>
      <c r="E323" s="329"/>
      <c r="F323" s="228" t="s">
        <v>229</v>
      </c>
      <c r="G323" s="227" t="s">
        <v>228</v>
      </c>
      <c r="H323" s="360">
        <v>0</v>
      </c>
      <c r="I323" s="361"/>
      <c r="J323" s="229" t="s">
        <v>26</v>
      </c>
    </row>
    <row r="324" spans="1:12" ht="27.75" customHeight="1" x14ac:dyDescent="0.35">
      <c r="G324" s="216"/>
      <c r="H324" s="348" t="s">
        <v>119</v>
      </c>
      <c r="I324" s="350"/>
    </row>
    <row r="325" spans="1:12" ht="27.75" customHeight="1" thickBot="1" x14ac:dyDescent="0.4">
      <c r="G325" s="216"/>
      <c r="H325" s="362">
        <f>+H301+H303+H305+H307+H309+H311+H313+H315+H317+H319+H321+H323</f>
        <v>0</v>
      </c>
      <c r="I325" s="362"/>
      <c r="J325" s="83" t="e">
        <f>+H325-#REF!</f>
        <v>#REF!</v>
      </c>
    </row>
    <row r="326" spans="1:12" ht="27.75" customHeight="1" thickTop="1" x14ac:dyDescent="0.35">
      <c r="B326" s="94" t="s">
        <v>221</v>
      </c>
      <c r="C326" s="81"/>
      <c r="D326" s="90" t="s">
        <v>159</v>
      </c>
      <c r="E326" s="330">
        <f>+D11</f>
        <v>0</v>
      </c>
      <c r="F326" s="330"/>
      <c r="G326" s="337"/>
      <c r="H326" s="337"/>
      <c r="I326" s="337"/>
    </row>
    <row r="327" spans="1:12" ht="27.75" customHeight="1" x14ac:dyDescent="0.35">
      <c r="B327" s="35" t="s">
        <v>116</v>
      </c>
      <c r="C327" s="70" t="s">
        <v>114</v>
      </c>
      <c r="D327" s="101" t="s">
        <v>123</v>
      </c>
      <c r="E327" s="102" t="s">
        <v>113</v>
      </c>
      <c r="F327" s="104"/>
      <c r="G327" s="6" t="s">
        <v>68</v>
      </c>
      <c r="H327" s="346">
        <v>0</v>
      </c>
      <c r="I327" s="351"/>
      <c r="J327" s="5" t="s">
        <v>26</v>
      </c>
      <c r="K327" s="357" t="s">
        <v>124</v>
      </c>
      <c r="L327" s="357"/>
    </row>
    <row r="328" spans="1:12" ht="27.75" customHeight="1" x14ac:dyDescent="0.35">
      <c r="G328" s="216" t="s">
        <v>8</v>
      </c>
      <c r="H328" s="356" t="s">
        <v>119</v>
      </c>
      <c r="I328" s="356"/>
      <c r="K328" s="358">
        <v>243770</v>
      </c>
      <c r="L328" s="358"/>
    </row>
    <row r="329" spans="1:12" ht="27.75" customHeight="1" x14ac:dyDescent="0.35">
      <c r="B329" s="35" t="s">
        <v>116</v>
      </c>
      <c r="C329" s="70" t="s">
        <v>114</v>
      </c>
      <c r="D329" s="106"/>
      <c r="E329" s="70" t="s">
        <v>113</v>
      </c>
      <c r="F329" s="103"/>
      <c r="G329" s="6" t="s">
        <v>68</v>
      </c>
      <c r="H329" s="346">
        <v>0</v>
      </c>
      <c r="I329" s="351"/>
      <c r="J329" s="5" t="s">
        <v>26</v>
      </c>
    </row>
    <row r="330" spans="1:12" ht="27.75" customHeight="1" x14ac:dyDescent="0.35">
      <c r="G330" s="216" t="s">
        <v>8</v>
      </c>
      <c r="H330" s="348" t="s">
        <v>119</v>
      </c>
      <c r="I330" s="350"/>
    </row>
    <row r="331" spans="1:12" ht="27.75" customHeight="1" x14ac:dyDescent="0.35">
      <c r="B331" s="35" t="s">
        <v>116</v>
      </c>
      <c r="C331" s="70" t="s">
        <v>114</v>
      </c>
      <c r="D331" s="106"/>
      <c r="E331" s="70" t="s">
        <v>113</v>
      </c>
      <c r="F331" s="103"/>
      <c r="G331" s="6" t="s">
        <v>68</v>
      </c>
      <c r="H331" s="346">
        <v>0</v>
      </c>
      <c r="I331" s="351"/>
      <c r="J331" s="5" t="s">
        <v>26</v>
      </c>
    </row>
    <row r="332" spans="1:12" ht="27.75" customHeight="1" x14ac:dyDescent="0.35">
      <c r="G332" s="216" t="s">
        <v>8</v>
      </c>
      <c r="H332" s="356" t="s">
        <v>119</v>
      </c>
      <c r="I332" s="356"/>
    </row>
    <row r="333" spans="1:12" ht="27.75" customHeight="1" x14ac:dyDescent="0.35">
      <c r="B333" s="35" t="s">
        <v>116</v>
      </c>
      <c r="C333" s="70" t="s">
        <v>114</v>
      </c>
      <c r="D333" s="106"/>
      <c r="E333" s="70" t="s">
        <v>113</v>
      </c>
      <c r="F333" s="103"/>
      <c r="G333" s="6" t="s">
        <v>68</v>
      </c>
      <c r="H333" s="346">
        <v>0</v>
      </c>
      <c r="I333" s="351"/>
      <c r="J333" s="5" t="s">
        <v>26</v>
      </c>
    </row>
    <row r="334" spans="1:12" ht="27.75" customHeight="1" x14ac:dyDescent="0.35">
      <c r="G334" s="216" t="s">
        <v>8</v>
      </c>
      <c r="H334" s="348" t="s">
        <v>119</v>
      </c>
      <c r="I334" s="349"/>
    </row>
    <row r="335" spans="1:12" ht="27.75" customHeight="1" x14ac:dyDescent="0.35">
      <c r="B335" s="35" t="s">
        <v>116</v>
      </c>
      <c r="C335" s="70" t="s">
        <v>114</v>
      </c>
      <c r="D335" s="106"/>
      <c r="E335" s="70" t="s">
        <v>113</v>
      </c>
      <c r="F335" s="103"/>
      <c r="G335" s="6" t="s">
        <v>68</v>
      </c>
      <c r="H335" s="346">
        <v>0</v>
      </c>
      <c r="I335" s="347"/>
      <c r="J335" s="5" t="s">
        <v>26</v>
      </c>
    </row>
    <row r="336" spans="1:12" ht="27.75" customHeight="1" x14ac:dyDescent="0.35">
      <c r="G336" s="216" t="s">
        <v>8</v>
      </c>
      <c r="H336" s="348" t="s">
        <v>119</v>
      </c>
      <c r="I336" s="349"/>
    </row>
    <row r="337" spans="2:10" ht="27.75" customHeight="1" x14ac:dyDescent="0.35">
      <c r="B337" s="35" t="s">
        <v>116</v>
      </c>
      <c r="C337" s="70" t="s">
        <v>114</v>
      </c>
      <c r="D337" s="106"/>
      <c r="E337" s="70" t="s">
        <v>113</v>
      </c>
      <c r="F337" s="103"/>
      <c r="G337" s="6" t="s">
        <v>68</v>
      </c>
      <c r="H337" s="365">
        <v>0</v>
      </c>
      <c r="I337" s="366"/>
      <c r="J337" s="5" t="s">
        <v>26</v>
      </c>
    </row>
    <row r="338" spans="2:10" ht="27.75" customHeight="1" x14ac:dyDescent="0.35">
      <c r="G338" s="216" t="s">
        <v>8</v>
      </c>
      <c r="H338" s="367" t="s">
        <v>119</v>
      </c>
      <c r="I338" s="368"/>
    </row>
    <row r="339" spans="2:10" ht="27.75" customHeight="1" x14ac:dyDescent="0.35">
      <c r="B339" s="35" t="s">
        <v>116</v>
      </c>
      <c r="C339" s="70" t="s">
        <v>114</v>
      </c>
      <c r="D339" s="106"/>
      <c r="E339" s="70" t="s">
        <v>113</v>
      </c>
      <c r="F339" s="103"/>
      <c r="G339" s="6" t="s">
        <v>68</v>
      </c>
      <c r="H339" s="369">
        <v>0</v>
      </c>
      <c r="I339" s="369"/>
      <c r="J339" s="5" t="s">
        <v>26</v>
      </c>
    </row>
    <row r="340" spans="2:10" ht="27.75" customHeight="1" x14ac:dyDescent="0.35">
      <c r="G340" s="216" t="s">
        <v>8</v>
      </c>
      <c r="H340" s="348" t="s">
        <v>119</v>
      </c>
      <c r="I340" s="349"/>
    </row>
    <row r="341" spans="2:10" ht="27.75" customHeight="1" x14ac:dyDescent="0.35">
      <c r="B341" s="35" t="s">
        <v>116</v>
      </c>
      <c r="C341" s="70" t="s">
        <v>114</v>
      </c>
      <c r="D341" s="106"/>
      <c r="E341" s="70" t="s">
        <v>113</v>
      </c>
      <c r="F341" s="103"/>
      <c r="G341" s="6" t="s">
        <v>68</v>
      </c>
      <c r="H341" s="346">
        <v>0</v>
      </c>
      <c r="I341" s="351"/>
      <c r="J341" s="5" t="s">
        <v>26</v>
      </c>
    </row>
    <row r="342" spans="2:10" ht="27.75" customHeight="1" x14ac:dyDescent="0.35">
      <c r="G342" s="216" t="s">
        <v>8</v>
      </c>
      <c r="H342" s="348" t="s">
        <v>119</v>
      </c>
      <c r="I342" s="349"/>
    </row>
    <row r="343" spans="2:10" ht="27.75" customHeight="1" x14ac:dyDescent="0.35">
      <c r="B343" s="35" t="s">
        <v>116</v>
      </c>
      <c r="C343" s="70" t="s">
        <v>114</v>
      </c>
      <c r="D343" s="106"/>
      <c r="E343" s="70" t="s">
        <v>113</v>
      </c>
      <c r="F343" s="103"/>
      <c r="G343" s="6" t="s">
        <v>68</v>
      </c>
      <c r="H343" s="346">
        <v>0</v>
      </c>
      <c r="I343" s="347"/>
      <c r="J343" s="5" t="s">
        <v>26</v>
      </c>
    </row>
    <row r="344" spans="2:10" ht="27.75" customHeight="1" x14ac:dyDescent="0.35">
      <c r="G344" s="216" t="s">
        <v>8</v>
      </c>
      <c r="H344" s="348" t="s">
        <v>119</v>
      </c>
      <c r="I344" s="349"/>
    </row>
    <row r="345" spans="2:10" ht="27.75" customHeight="1" x14ac:dyDescent="0.35">
      <c r="B345" s="35" t="s">
        <v>116</v>
      </c>
      <c r="C345" s="70" t="s">
        <v>114</v>
      </c>
      <c r="D345" s="106"/>
      <c r="E345" s="70" t="s">
        <v>113</v>
      </c>
      <c r="F345" s="103"/>
      <c r="G345" s="6" t="s">
        <v>68</v>
      </c>
      <c r="H345" s="346">
        <v>0</v>
      </c>
      <c r="I345" s="347"/>
      <c r="J345" s="5" t="s">
        <v>26</v>
      </c>
    </row>
    <row r="346" spans="2:10" ht="27.75" customHeight="1" x14ac:dyDescent="0.35">
      <c r="G346" s="216" t="s">
        <v>8</v>
      </c>
      <c r="H346" s="348" t="s">
        <v>119</v>
      </c>
      <c r="I346" s="350"/>
    </row>
    <row r="347" spans="2:10" ht="27.75" customHeight="1" x14ac:dyDescent="0.35">
      <c r="B347" s="35" t="s">
        <v>116</v>
      </c>
      <c r="C347" s="70" t="s">
        <v>114</v>
      </c>
      <c r="D347" s="106"/>
      <c r="E347" s="70" t="s">
        <v>113</v>
      </c>
      <c r="F347" s="103"/>
      <c r="G347" s="6" t="s">
        <v>68</v>
      </c>
      <c r="H347" s="346">
        <v>0</v>
      </c>
      <c r="I347" s="347"/>
      <c r="J347" s="5" t="s">
        <v>26</v>
      </c>
    </row>
    <row r="348" spans="2:10" ht="27.75" customHeight="1" x14ac:dyDescent="0.35">
      <c r="G348" s="216" t="s">
        <v>8</v>
      </c>
      <c r="H348" s="348" t="s">
        <v>119</v>
      </c>
      <c r="I348" s="349"/>
    </row>
    <row r="349" spans="2:10" ht="27.75" customHeight="1" x14ac:dyDescent="0.35">
      <c r="B349" s="35" t="s">
        <v>116</v>
      </c>
      <c r="C349" s="70" t="s">
        <v>114</v>
      </c>
      <c r="D349" s="106"/>
      <c r="E349" s="70" t="s">
        <v>113</v>
      </c>
      <c r="F349" s="103"/>
      <c r="G349" s="6" t="s">
        <v>68</v>
      </c>
      <c r="H349" s="346">
        <v>0</v>
      </c>
      <c r="I349" s="347"/>
      <c r="J349" s="5" t="s">
        <v>26</v>
      </c>
    </row>
    <row r="350" spans="2:10" ht="27.75" customHeight="1" x14ac:dyDescent="0.35">
      <c r="G350" s="216" t="s">
        <v>8</v>
      </c>
      <c r="H350" s="348" t="s">
        <v>119</v>
      </c>
      <c r="I350" s="350"/>
    </row>
    <row r="351" spans="2:10" ht="27.75" customHeight="1" thickBot="1" x14ac:dyDescent="0.4">
      <c r="G351" s="216"/>
      <c r="H351" s="362">
        <f>+H327+H329+H331+H333+H335+H337+H339+H341+H343+H345+H347+H349</f>
        <v>0</v>
      </c>
      <c r="I351" s="362"/>
      <c r="J351" s="83" t="e">
        <f>+H351-#REF!</f>
        <v>#REF!</v>
      </c>
    </row>
    <row r="352" spans="2:10" ht="27.75" customHeight="1" thickTop="1" x14ac:dyDescent="0.35"/>
  </sheetData>
  <mergeCells count="449">
    <mergeCell ref="H293:I293"/>
    <mergeCell ref="H294:I294"/>
    <mergeCell ref="H295:I295"/>
    <mergeCell ref="H296:I296"/>
    <mergeCell ref="H297:I297"/>
    <mergeCell ref="H298:I298"/>
    <mergeCell ref="H299:I299"/>
    <mergeCell ref="D23:I23"/>
    <mergeCell ref="H286:I286"/>
    <mergeCell ref="H287:I287"/>
    <mergeCell ref="H273:I273"/>
    <mergeCell ref="H274:I274"/>
    <mergeCell ref="H275:I275"/>
    <mergeCell ref="H276:I276"/>
    <mergeCell ref="E277:F277"/>
    <mergeCell ref="H277:I277"/>
    <mergeCell ref="H278:I278"/>
    <mergeCell ref="H259:I259"/>
    <mergeCell ref="H245:I245"/>
    <mergeCell ref="H246:I246"/>
    <mergeCell ref="H247:I247"/>
    <mergeCell ref="H248:I248"/>
    <mergeCell ref="H249:I249"/>
    <mergeCell ref="H250:I250"/>
    <mergeCell ref="K287:L287"/>
    <mergeCell ref="H288:I288"/>
    <mergeCell ref="H289:I289"/>
    <mergeCell ref="K289:L289"/>
    <mergeCell ref="H290:I290"/>
    <mergeCell ref="H291:I291"/>
    <mergeCell ref="H292:I292"/>
    <mergeCell ref="H280:I280"/>
    <mergeCell ref="H281:I281"/>
    <mergeCell ref="K281:L281"/>
    <mergeCell ref="H282:I282"/>
    <mergeCell ref="K282:L283"/>
    <mergeCell ref="H283:I283"/>
    <mergeCell ref="H284:I284"/>
    <mergeCell ref="H285:I285"/>
    <mergeCell ref="K285:L285"/>
    <mergeCell ref="K278:L278"/>
    <mergeCell ref="H279:I279"/>
    <mergeCell ref="K279:L279"/>
    <mergeCell ref="H265:I265"/>
    <mergeCell ref="H266:I266"/>
    <mergeCell ref="K266:L266"/>
    <mergeCell ref="H267:I267"/>
    <mergeCell ref="H268:I268"/>
    <mergeCell ref="H269:I269"/>
    <mergeCell ref="H270:I270"/>
    <mergeCell ref="H271:I271"/>
    <mergeCell ref="H272:I272"/>
    <mergeCell ref="K259:L260"/>
    <mergeCell ref="H260:I260"/>
    <mergeCell ref="H261:I261"/>
    <mergeCell ref="H262:I262"/>
    <mergeCell ref="K262:L262"/>
    <mergeCell ref="H263:I263"/>
    <mergeCell ref="H264:I264"/>
    <mergeCell ref="K264:L264"/>
    <mergeCell ref="E254:F254"/>
    <mergeCell ref="H254:I254"/>
    <mergeCell ref="H255:I255"/>
    <mergeCell ref="K255:L255"/>
    <mergeCell ref="H256:I256"/>
    <mergeCell ref="K256:L256"/>
    <mergeCell ref="H257:I257"/>
    <mergeCell ref="H258:I258"/>
    <mergeCell ref="K258:L258"/>
    <mergeCell ref="H252:I252"/>
    <mergeCell ref="H253:I253"/>
    <mergeCell ref="H239:I239"/>
    <mergeCell ref="K239:L239"/>
    <mergeCell ref="H240:I240"/>
    <mergeCell ref="H241:I241"/>
    <mergeCell ref="K241:L241"/>
    <mergeCell ref="H242:I242"/>
    <mergeCell ref="H243:I243"/>
    <mergeCell ref="K243:L243"/>
    <mergeCell ref="H244:I244"/>
    <mergeCell ref="K328:L328"/>
    <mergeCell ref="K76:L76"/>
    <mergeCell ref="K78:L78"/>
    <mergeCell ref="K80:L80"/>
    <mergeCell ref="K301:L301"/>
    <mergeCell ref="D20:E20"/>
    <mergeCell ref="F20:G20"/>
    <mergeCell ref="D21:E21"/>
    <mergeCell ref="F21:G21"/>
    <mergeCell ref="D22:E22"/>
    <mergeCell ref="F22:G22"/>
    <mergeCell ref="E231:F231"/>
    <mergeCell ref="H231:I231"/>
    <mergeCell ref="H232:I232"/>
    <mergeCell ref="K232:L232"/>
    <mergeCell ref="H233:I233"/>
    <mergeCell ref="K233:L233"/>
    <mergeCell ref="H234:I234"/>
    <mergeCell ref="H235:I235"/>
    <mergeCell ref="K235:L235"/>
    <mergeCell ref="H236:I236"/>
    <mergeCell ref="K236:L237"/>
    <mergeCell ref="H237:I237"/>
    <mergeCell ref="H238:I238"/>
    <mergeCell ref="H351:I351"/>
    <mergeCell ref="H342:I342"/>
    <mergeCell ref="H343:I343"/>
    <mergeCell ref="H344:I344"/>
    <mergeCell ref="H345:I345"/>
    <mergeCell ref="H346:I346"/>
    <mergeCell ref="K69:L69"/>
    <mergeCell ref="K70:L70"/>
    <mergeCell ref="K73:L74"/>
    <mergeCell ref="K72:L72"/>
    <mergeCell ref="H347:I347"/>
    <mergeCell ref="H337:I337"/>
    <mergeCell ref="H338:I338"/>
    <mergeCell ref="H339:I339"/>
    <mergeCell ref="H340:I340"/>
    <mergeCell ref="H341:I341"/>
    <mergeCell ref="H332:I332"/>
    <mergeCell ref="H333:I333"/>
    <mergeCell ref="H334:I334"/>
    <mergeCell ref="H335:I335"/>
    <mergeCell ref="H336:I336"/>
    <mergeCell ref="H327:I327"/>
    <mergeCell ref="K302:L302"/>
    <mergeCell ref="K327:L327"/>
    <mergeCell ref="H328:I328"/>
    <mergeCell ref="H329:I329"/>
    <mergeCell ref="H330:I330"/>
    <mergeCell ref="H331:I331"/>
    <mergeCell ref="H325:I325"/>
    <mergeCell ref="G326:I326"/>
    <mergeCell ref="H348:I348"/>
    <mergeCell ref="H349:I349"/>
    <mergeCell ref="H350:I350"/>
    <mergeCell ref="N31:R31"/>
    <mergeCell ref="H69:I69"/>
    <mergeCell ref="H71:I71"/>
    <mergeCell ref="H73:I73"/>
    <mergeCell ref="H75:I75"/>
    <mergeCell ref="H70:I70"/>
    <mergeCell ref="H72:I72"/>
    <mergeCell ref="H74:I74"/>
    <mergeCell ref="G57:J57"/>
    <mergeCell ref="G58:J58"/>
    <mergeCell ref="G59:J59"/>
    <mergeCell ref="G60:J60"/>
    <mergeCell ref="D33:I33"/>
    <mergeCell ref="D34:I34"/>
    <mergeCell ref="D38:E38"/>
    <mergeCell ref="D41:E41"/>
    <mergeCell ref="D42:E42"/>
    <mergeCell ref="D37:E37"/>
    <mergeCell ref="E49:H49"/>
    <mergeCell ref="H324:I324"/>
    <mergeCell ref="H301:I301"/>
    <mergeCell ref="H303:I303"/>
    <mergeCell ref="H302:I302"/>
    <mergeCell ref="H309:I309"/>
    <mergeCell ref="H305:I305"/>
    <mergeCell ref="H307:I307"/>
    <mergeCell ref="H76:I76"/>
    <mergeCell ref="H84:I84"/>
    <mergeCell ref="H83:I83"/>
    <mergeCell ref="H86:I86"/>
    <mergeCell ref="H88:I88"/>
    <mergeCell ref="H85:I85"/>
    <mergeCell ref="H87:I87"/>
    <mergeCell ref="H90:I90"/>
    <mergeCell ref="H77:I77"/>
    <mergeCell ref="H78:I78"/>
    <mergeCell ref="H79:I79"/>
    <mergeCell ref="H80:I80"/>
    <mergeCell ref="H81:I81"/>
    <mergeCell ref="H82:I82"/>
    <mergeCell ref="H89:I89"/>
    <mergeCell ref="H321:I321"/>
    <mergeCell ref="H322:I322"/>
    <mergeCell ref="D1:F1"/>
    <mergeCell ref="D7:F7"/>
    <mergeCell ref="D8:F8"/>
    <mergeCell ref="D3:F3"/>
    <mergeCell ref="D4:F4"/>
    <mergeCell ref="D5:F5"/>
    <mergeCell ref="D6:F6"/>
    <mergeCell ref="D2:F2"/>
    <mergeCell ref="H323:I323"/>
    <mergeCell ref="H304:I304"/>
    <mergeCell ref="H306:I306"/>
    <mergeCell ref="H308:I308"/>
    <mergeCell ref="H310:I310"/>
    <mergeCell ref="H320:I320"/>
    <mergeCell ref="H319:I319"/>
    <mergeCell ref="H311:I311"/>
    <mergeCell ref="H312:I312"/>
    <mergeCell ref="H317:I317"/>
    <mergeCell ref="H318:I318"/>
    <mergeCell ref="H315:I315"/>
    <mergeCell ref="H316:I316"/>
    <mergeCell ref="H313:I313"/>
    <mergeCell ref="H314:I314"/>
    <mergeCell ref="H251:I251"/>
    <mergeCell ref="G3:I6"/>
    <mergeCell ref="D26:I26"/>
    <mergeCell ref="D30:I30"/>
    <mergeCell ref="D31:I31"/>
    <mergeCell ref="D32:I32"/>
    <mergeCell ref="D25:I25"/>
    <mergeCell ref="D17:E17"/>
    <mergeCell ref="F17:G17"/>
    <mergeCell ref="F14:G14"/>
    <mergeCell ref="D18:E18"/>
    <mergeCell ref="F18:G18"/>
    <mergeCell ref="D14:E14"/>
    <mergeCell ref="D9:F9"/>
    <mergeCell ref="D11:F11"/>
    <mergeCell ref="D12:F12"/>
    <mergeCell ref="D10:F10"/>
    <mergeCell ref="I9:L9"/>
    <mergeCell ref="D13:E13"/>
    <mergeCell ref="F13:G13"/>
    <mergeCell ref="I12:L12"/>
    <mergeCell ref="D24:I24"/>
    <mergeCell ref="K93:L93"/>
    <mergeCell ref="H94:I94"/>
    <mergeCell ref="K94:L94"/>
    <mergeCell ref="H68:I68"/>
    <mergeCell ref="H92:I92"/>
    <mergeCell ref="D54:G54"/>
    <mergeCell ref="D55:G55"/>
    <mergeCell ref="E68:F68"/>
    <mergeCell ref="E92:F92"/>
    <mergeCell ref="H93:I93"/>
    <mergeCell ref="C62:D62"/>
    <mergeCell ref="G64:H65"/>
    <mergeCell ref="C67:D67"/>
    <mergeCell ref="K100:L100"/>
    <mergeCell ref="H101:I101"/>
    <mergeCell ref="H102:I102"/>
    <mergeCell ref="K102:L102"/>
    <mergeCell ref="H95:I95"/>
    <mergeCell ref="H96:I96"/>
    <mergeCell ref="K96:L96"/>
    <mergeCell ref="H97:I97"/>
    <mergeCell ref="K97:L98"/>
    <mergeCell ref="H98:I98"/>
    <mergeCell ref="H99:I99"/>
    <mergeCell ref="H100:I100"/>
    <mergeCell ref="K117:L117"/>
    <mergeCell ref="H107:I107"/>
    <mergeCell ref="H108:I108"/>
    <mergeCell ref="H109:I109"/>
    <mergeCell ref="H110:I110"/>
    <mergeCell ref="H111:I111"/>
    <mergeCell ref="H103:I103"/>
    <mergeCell ref="H104:I104"/>
    <mergeCell ref="K104:L104"/>
    <mergeCell ref="H105:I105"/>
    <mergeCell ref="H106:I106"/>
    <mergeCell ref="H116:I116"/>
    <mergeCell ref="H112:I112"/>
    <mergeCell ref="H113:I113"/>
    <mergeCell ref="H114:I114"/>
    <mergeCell ref="H117:I117"/>
    <mergeCell ref="K121:L122"/>
    <mergeCell ref="H122:I122"/>
    <mergeCell ref="H123:I123"/>
    <mergeCell ref="H124:I124"/>
    <mergeCell ref="K124:L124"/>
    <mergeCell ref="H118:I118"/>
    <mergeCell ref="K118:L118"/>
    <mergeCell ref="H119:I119"/>
    <mergeCell ref="H120:I120"/>
    <mergeCell ref="K120:L120"/>
    <mergeCell ref="H121:I121"/>
    <mergeCell ref="H138:I138"/>
    <mergeCell ref="H129:I129"/>
    <mergeCell ref="H130:I130"/>
    <mergeCell ref="H131:I131"/>
    <mergeCell ref="H132:I132"/>
    <mergeCell ref="H133:I133"/>
    <mergeCell ref="H125:I125"/>
    <mergeCell ref="H126:I126"/>
    <mergeCell ref="K126:L126"/>
    <mergeCell ref="H127:I127"/>
    <mergeCell ref="H128:I128"/>
    <mergeCell ref="K128:L128"/>
    <mergeCell ref="H134:I134"/>
    <mergeCell ref="H135:I135"/>
    <mergeCell ref="H136:I136"/>
    <mergeCell ref="H137:I137"/>
    <mergeCell ref="H142:I142"/>
    <mergeCell ref="H143:I143"/>
    <mergeCell ref="K143:L143"/>
    <mergeCell ref="H144:I144"/>
    <mergeCell ref="K144:L145"/>
    <mergeCell ref="H145:I145"/>
    <mergeCell ref="E139:F139"/>
    <mergeCell ref="H139:I139"/>
    <mergeCell ref="H140:I140"/>
    <mergeCell ref="K140:L140"/>
    <mergeCell ref="H141:I141"/>
    <mergeCell ref="K141:L141"/>
    <mergeCell ref="H151:I151"/>
    <mergeCell ref="K151:L151"/>
    <mergeCell ref="H152:I152"/>
    <mergeCell ref="H153:I153"/>
    <mergeCell ref="H146:I146"/>
    <mergeCell ref="H147:I147"/>
    <mergeCell ref="K147:L147"/>
    <mergeCell ref="H148:I148"/>
    <mergeCell ref="H149:I149"/>
    <mergeCell ref="K149:L149"/>
    <mergeCell ref="K166:L166"/>
    <mergeCell ref="H167:I167"/>
    <mergeCell ref="K167:L168"/>
    <mergeCell ref="H168:I168"/>
    <mergeCell ref="H163:I163"/>
    <mergeCell ref="K163:L163"/>
    <mergeCell ref="H164:I164"/>
    <mergeCell ref="K164:L164"/>
    <mergeCell ref="H165:I165"/>
    <mergeCell ref="K174:L174"/>
    <mergeCell ref="H175:I175"/>
    <mergeCell ref="H176:I176"/>
    <mergeCell ref="H169:I169"/>
    <mergeCell ref="H170:I170"/>
    <mergeCell ref="K170:L170"/>
    <mergeCell ref="H171:I171"/>
    <mergeCell ref="H172:I172"/>
    <mergeCell ref="K172:L172"/>
    <mergeCell ref="H182:I182"/>
    <mergeCell ref="H183:I183"/>
    <mergeCell ref="H184:I184"/>
    <mergeCell ref="D35:I35"/>
    <mergeCell ref="D36:I36"/>
    <mergeCell ref="H177:I177"/>
    <mergeCell ref="H178:I178"/>
    <mergeCell ref="H179:I179"/>
    <mergeCell ref="H180:I180"/>
    <mergeCell ref="H181:I181"/>
    <mergeCell ref="H173:I173"/>
    <mergeCell ref="H174:I174"/>
    <mergeCell ref="H166:I166"/>
    <mergeCell ref="H159:I159"/>
    <mergeCell ref="H160:I160"/>
    <mergeCell ref="H161:I161"/>
    <mergeCell ref="E162:F162"/>
    <mergeCell ref="H162:I162"/>
    <mergeCell ref="H154:I154"/>
    <mergeCell ref="H155:I155"/>
    <mergeCell ref="H156:I156"/>
    <mergeCell ref="H157:I157"/>
    <mergeCell ref="H158:I158"/>
    <mergeCell ref="H150:I150"/>
    <mergeCell ref="H188:I188"/>
    <mergeCell ref="H189:I189"/>
    <mergeCell ref="K189:L189"/>
    <mergeCell ref="H190:I190"/>
    <mergeCell ref="K190:L191"/>
    <mergeCell ref="H191:I191"/>
    <mergeCell ref="E185:F185"/>
    <mergeCell ref="H185:I185"/>
    <mergeCell ref="H186:I186"/>
    <mergeCell ref="K186:L186"/>
    <mergeCell ref="H187:I187"/>
    <mergeCell ref="K187:L187"/>
    <mergeCell ref="H196:I196"/>
    <mergeCell ref="H197:I197"/>
    <mergeCell ref="K197:L197"/>
    <mergeCell ref="H198:I198"/>
    <mergeCell ref="H199:I199"/>
    <mergeCell ref="H192:I192"/>
    <mergeCell ref="H193:I193"/>
    <mergeCell ref="K193:L193"/>
    <mergeCell ref="H194:I194"/>
    <mergeCell ref="H195:I195"/>
    <mergeCell ref="K195:L195"/>
    <mergeCell ref="H206:I206"/>
    <mergeCell ref="H207:I207"/>
    <mergeCell ref="E208:F208"/>
    <mergeCell ref="H208:I208"/>
    <mergeCell ref="H200:I200"/>
    <mergeCell ref="H201:I201"/>
    <mergeCell ref="H202:I202"/>
    <mergeCell ref="H203:I203"/>
    <mergeCell ref="H204:I204"/>
    <mergeCell ref="H228:I228"/>
    <mergeCell ref="H229:I229"/>
    <mergeCell ref="H230:I230"/>
    <mergeCell ref="D15:E15"/>
    <mergeCell ref="F15:G15"/>
    <mergeCell ref="D19:E19"/>
    <mergeCell ref="F19:G19"/>
    <mergeCell ref="D16:E16"/>
    <mergeCell ref="F16:G16"/>
    <mergeCell ref="H223:I223"/>
    <mergeCell ref="H224:I224"/>
    <mergeCell ref="H225:I225"/>
    <mergeCell ref="H226:I226"/>
    <mergeCell ref="H227:I227"/>
    <mergeCell ref="H219:I219"/>
    <mergeCell ref="H220:I220"/>
    <mergeCell ref="H221:I221"/>
    <mergeCell ref="H222:I222"/>
    <mergeCell ref="H215:I215"/>
    <mergeCell ref="H216:I216"/>
    <mergeCell ref="D40:E40"/>
    <mergeCell ref="D39:E39"/>
    <mergeCell ref="H211:I211"/>
    <mergeCell ref="H205:I205"/>
    <mergeCell ref="B41:B42"/>
    <mergeCell ref="F37:H42"/>
    <mergeCell ref="D27:I27"/>
    <mergeCell ref="D28:I28"/>
    <mergeCell ref="D29:I29"/>
    <mergeCell ref="G300:I300"/>
    <mergeCell ref="E326:F326"/>
    <mergeCell ref="E300:F300"/>
    <mergeCell ref="N34:P34"/>
    <mergeCell ref="N35:P35"/>
    <mergeCell ref="K220:L220"/>
    <mergeCell ref="K216:L216"/>
    <mergeCell ref="H217:I217"/>
    <mergeCell ref="H218:I218"/>
    <mergeCell ref="K218:L218"/>
    <mergeCell ref="H212:I212"/>
    <mergeCell ref="K212:L212"/>
    <mergeCell ref="H213:I213"/>
    <mergeCell ref="K213:L214"/>
    <mergeCell ref="H214:I214"/>
    <mergeCell ref="H209:I209"/>
    <mergeCell ref="K209:L209"/>
    <mergeCell ref="H210:I210"/>
    <mergeCell ref="K210:L210"/>
    <mergeCell ref="B275:E275"/>
    <mergeCell ref="B298:E298"/>
    <mergeCell ref="B323:E323"/>
    <mergeCell ref="B89:E89"/>
    <mergeCell ref="B113:E113"/>
    <mergeCell ref="B137:E137"/>
    <mergeCell ref="B160:E160"/>
    <mergeCell ref="B183:E183"/>
    <mergeCell ref="B206:E206"/>
    <mergeCell ref="B229:E229"/>
    <mergeCell ref="B252:E252"/>
    <mergeCell ref="E116:G116"/>
  </mergeCell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G350"/>
  <sheetViews>
    <sheetView tabSelected="1" topLeftCell="A130" zoomScale="150" zoomScaleNormal="150" workbookViewId="0">
      <selection activeCell="D53" sqref="D53"/>
    </sheetView>
  </sheetViews>
  <sheetFormatPr defaultRowHeight="21" x14ac:dyDescent="0.35"/>
  <cols>
    <col min="1" max="1" width="9" style="5"/>
    <col min="2" max="2" width="15.625" style="5" customWidth="1"/>
    <col min="3" max="3" width="13.5" style="146" bestFit="1" customWidth="1"/>
    <col min="4" max="4" width="22" style="5" customWidth="1"/>
    <col min="5" max="5" width="23.875" style="5" customWidth="1"/>
    <col min="6" max="6" width="9" style="169"/>
    <col min="7" max="7" width="9" style="1"/>
  </cols>
  <sheetData>
    <row r="1" spans="1:7" ht="24" thickBot="1" x14ac:dyDescent="0.4">
      <c r="A1" s="423" t="s">
        <v>201</v>
      </c>
      <c r="B1" s="424"/>
      <c r="C1" s="424"/>
      <c r="D1" s="425">
        <f>+'(1)กรอกข้อมูล'!D4:F4</f>
        <v>0</v>
      </c>
      <c r="E1" s="426"/>
    </row>
    <row r="2" spans="1:7" hidden="1" x14ac:dyDescent="0.35">
      <c r="A2" s="182"/>
      <c r="C2" s="183"/>
      <c r="E2" s="162"/>
    </row>
    <row r="3" spans="1:7" hidden="1" x14ac:dyDescent="0.35">
      <c r="A3" s="184"/>
      <c r="B3" s="6"/>
      <c r="C3" s="185"/>
      <c r="D3" s="6"/>
      <c r="E3" s="186"/>
      <c r="F3" s="34"/>
      <c r="G3" s="4"/>
    </row>
    <row r="4" spans="1:7" hidden="1" x14ac:dyDescent="0.35">
      <c r="A4" s="182"/>
      <c r="C4" s="183"/>
      <c r="E4" s="162"/>
    </row>
    <row r="5" spans="1:7" hidden="1" x14ac:dyDescent="0.35">
      <c r="A5" s="187"/>
      <c r="B5" s="170" t="s">
        <v>105</v>
      </c>
      <c r="C5" s="188" t="s">
        <v>106</v>
      </c>
      <c r="D5" s="170"/>
      <c r="E5" s="189"/>
      <c r="F5" s="34"/>
      <c r="G5" s="4"/>
    </row>
    <row r="6" spans="1:7" hidden="1" x14ac:dyDescent="0.35">
      <c r="A6" s="187"/>
      <c r="B6" s="172">
        <f>D17</f>
        <v>0</v>
      </c>
      <c r="C6" s="188">
        <f>D18</f>
        <v>0</v>
      </c>
      <c r="D6" s="170"/>
      <c r="E6" s="189"/>
    </row>
    <row r="7" spans="1:7" hidden="1" x14ac:dyDescent="0.35">
      <c r="A7" s="187"/>
      <c r="B7" s="173"/>
      <c r="C7" s="188"/>
      <c r="D7" s="170"/>
      <c r="E7" s="189"/>
    </row>
    <row r="8" spans="1:7" hidden="1" x14ac:dyDescent="0.35">
      <c r="A8" s="187"/>
      <c r="B8" s="170">
        <f>DAY(D18-D17)</f>
        <v>0</v>
      </c>
      <c r="C8" s="188">
        <f>HOUR(E18)-HOUR(E17)</f>
        <v>11</v>
      </c>
      <c r="D8" s="173">
        <f>MINUTE(E18)-MINUTE(E17)</f>
        <v>0</v>
      </c>
      <c r="E8" s="189"/>
    </row>
    <row r="9" spans="1:7" hidden="1" x14ac:dyDescent="0.35">
      <c r="A9" s="187"/>
      <c r="B9" s="170">
        <f>(B8*24)*60</f>
        <v>0</v>
      </c>
      <c r="C9" s="188">
        <f>C8*60</f>
        <v>660</v>
      </c>
      <c r="D9" s="170"/>
      <c r="E9" s="189"/>
    </row>
    <row r="10" spans="1:7" hidden="1" x14ac:dyDescent="0.35">
      <c r="A10" s="187"/>
      <c r="B10" s="170"/>
      <c r="C10" s="188"/>
      <c r="D10" s="170"/>
      <c r="E10" s="189"/>
    </row>
    <row r="11" spans="1:7" hidden="1" x14ac:dyDescent="0.35">
      <c r="A11" s="187"/>
      <c r="B11" s="173">
        <f>B9+C9+D8</f>
        <v>660</v>
      </c>
      <c r="C11" s="188">
        <f>MOD(B11,1440)</f>
        <v>660</v>
      </c>
      <c r="D11" s="170">
        <f>MOD(C11,60)</f>
        <v>0</v>
      </c>
      <c r="E11" s="189"/>
    </row>
    <row r="12" spans="1:7" hidden="1" x14ac:dyDescent="0.35">
      <c r="A12" s="187"/>
      <c r="B12" s="170">
        <f>B11-C11</f>
        <v>0</v>
      </c>
      <c r="C12" s="188">
        <f>C11-D11</f>
        <v>660</v>
      </c>
      <c r="D12" s="170"/>
      <c r="E12" s="189"/>
    </row>
    <row r="13" spans="1:7" hidden="1" x14ac:dyDescent="0.35">
      <c r="A13" s="187"/>
      <c r="B13" s="170">
        <f>B12/1440</f>
        <v>0</v>
      </c>
      <c r="C13" s="188">
        <f>C12/60</f>
        <v>11</v>
      </c>
      <c r="D13" s="170"/>
      <c r="E13" s="189"/>
    </row>
    <row r="14" spans="1:7" ht="21.75" hidden="1" thickBot="1" x14ac:dyDescent="0.4">
      <c r="A14" s="187"/>
      <c r="B14" s="170"/>
      <c r="C14" s="188"/>
      <c r="D14" s="170"/>
      <c r="E14" s="189"/>
    </row>
    <row r="15" spans="1:7" ht="21.75" thickBot="1" x14ac:dyDescent="0.4">
      <c r="A15" s="427" t="s">
        <v>100</v>
      </c>
      <c r="B15" s="428"/>
      <c r="C15" s="428"/>
      <c r="D15" s="428"/>
      <c r="E15" s="429"/>
    </row>
    <row r="16" spans="1:7" ht="21.75" thickBot="1" x14ac:dyDescent="0.4">
      <c r="A16" s="154"/>
      <c r="B16" s="155"/>
      <c r="C16" s="158"/>
      <c r="D16" s="155"/>
      <c r="E16" s="202" t="s">
        <v>323</v>
      </c>
      <c r="F16" s="301" t="s">
        <v>212</v>
      </c>
    </row>
    <row r="17" spans="1:6" x14ac:dyDescent="0.35">
      <c r="A17" s="430" t="s">
        <v>334</v>
      </c>
      <c r="B17" s="431"/>
      <c r="C17" s="431"/>
      <c r="D17" s="180"/>
      <c r="E17" s="181">
        <v>7.333333333333333</v>
      </c>
      <c r="F17" s="302">
        <v>7.270833333333333</v>
      </c>
    </row>
    <row r="18" spans="1:6" x14ac:dyDescent="0.35">
      <c r="A18" s="430" t="s">
        <v>335</v>
      </c>
      <c r="B18" s="431"/>
      <c r="C18" s="431"/>
      <c r="D18" s="180"/>
      <c r="E18" s="181">
        <v>0.79166666666666663</v>
      </c>
      <c r="F18" s="302">
        <v>0.8125</v>
      </c>
    </row>
    <row r="19" spans="1:6" x14ac:dyDescent="0.35">
      <c r="A19" s="154"/>
      <c r="B19" s="155"/>
      <c r="C19" s="158"/>
      <c r="D19" s="155"/>
      <c r="E19" s="162"/>
    </row>
    <row r="20" spans="1:6" x14ac:dyDescent="0.35">
      <c r="A20" s="154"/>
      <c r="B20" s="155"/>
      <c r="C20" s="158"/>
      <c r="D20" s="155"/>
      <c r="E20" s="162"/>
    </row>
    <row r="21" spans="1:6" x14ac:dyDescent="0.35">
      <c r="A21" s="154"/>
      <c r="B21" s="432" t="s">
        <v>104</v>
      </c>
      <c r="C21" s="281" t="str">
        <f>B13&amp;"  วัน"</f>
        <v>0  วัน</v>
      </c>
      <c r="D21" s="296"/>
      <c r="E21" s="162"/>
    </row>
    <row r="22" spans="1:6" ht="21.75" thickBot="1" x14ac:dyDescent="0.4">
      <c r="A22" s="156"/>
      <c r="B22" s="433"/>
      <c r="C22" s="282" t="str">
        <f>C13&amp;"  ชั่วโมง"</f>
        <v>11  ชั่วโมง</v>
      </c>
      <c r="D22" s="297"/>
      <c r="E22" s="163"/>
    </row>
    <row r="24" spans="1:6" ht="23.25" x14ac:dyDescent="0.5">
      <c r="A24" s="357" t="s">
        <v>215</v>
      </c>
      <c r="B24" s="357"/>
      <c r="C24" s="174" t="s">
        <v>8</v>
      </c>
      <c r="D24" s="175" t="s">
        <v>199</v>
      </c>
    </row>
    <row r="25" spans="1:6" x14ac:dyDescent="0.35">
      <c r="A25" s="35" t="s">
        <v>195</v>
      </c>
      <c r="C25" s="292"/>
      <c r="D25" s="293"/>
    </row>
    <row r="26" spans="1:6" x14ac:dyDescent="0.35">
      <c r="A26" s="35" t="s">
        <v>198</v>
      </c>
      <c r="C26" s="292"/>
      <c r="D26" s="293"/>
    </row>
    <row r="27" spans="1:6" x14ac:dyDescent="0.35">
      <c r="A27" s="35" t="s">
        <v>196</v>
      </c>
      <c r="C27" s="294"/>
      <c r="D27" s="295"/>
    </row>
    <row r="28" spans="1:6" x14ac:dyDescent="0.35">
      <c r="A28" s="35" t="s">
        <v>197</v>
      </c>
      <c r="C28" s="294"/>
      <c r="D28" s="295"/>
    </row>
    <row r="29" spans="1:6" x14ac:dyDescent="0.35">
      <c r="A29" s="422" t="s">
        <v>160</v>
      </c>
      <c r="B29" s="422"/>
      <c r="C29" s="422"/>
    </row>
    <row r="30" spans="1:6" x14ac:dyDescent="0.35">
      <c r="A30" s="92" t="s">
        <v>133</v>
      </c>
      <c r="B30" s="164" t="s">
        <v>155</v>
      </c>
      <c r="C30" s="148" t="s">
        <v>134</v>
      </c>
    </row>
    <row r="31" spans="1:6" x14ac:dyDescent="0.35">
      <c r="A31" s="128">
        <v>80</v>
      </c>
      <c r="B31" s="200">
        <v>0</v>
      </c>
      <c r="C31" s="201">
        <f>+A31*B31</f>
        <v>0</v>
      </c>
      <c r="D31" s="127" t="s">
        <v>188</v>
      </c>
    </row>
    <row r="32" spans="1:6" x14ac:dyDescent="0.35">
      <c r="A32" s="128">
        <v>160</v>
      </c>
      <c r="B32" s="200">
        <v>0</v>
      </c>
      <c r="C32" s="201">
        <f t="shared" ref="C32:C33" si="0">+A32*B32</f>
        <v>0</v>
      </c>
      <c r="D32" s="127" t="s">
        <v>187</v>
      </c>
    </row>
    <row r="33" spans="1:7" x14ac:dyDescent="0.35">
      <c r="A33" s="128">
        <v>240</v>
      </c>
      <c r="B33" s="200">
        <v>0</v>
      </c>
      <c r="C33" s="201">
        <f t="shared" si="0"/>
        <v>0</v>
      </c>
      <c r="D33" s="127" t="s">
        <v>186</v>
      </c>
    </row>
    <row r="34" spans="1:7" ht="21.75" thickBot="1" x14ac:dyDescent="0.4">
      <c r="A34" s="128"/>
      <c r="B34" s="6"/>
      <c r="C34" s="199">
        <f>SUM(C31:C33)</f>
        <v>0</v>
      </c>
    </row>
    <row r="35" spans="1:7" ht="21.75" thickTop="1" x14ac:dyDescent="0.35"/>
    <row r="36" spans="1:7" ht="21.75" thickBot="1" x14ac:dyDescent="0.4"/>
    <row r="37" spans="1:7" ht="24" thickBot="1" x14ac:dyDescent="0.4">
      <c r="A37" s="423" t="s">
        <v>202</v>
      </c>
      <c r="B37" s="424"/>
      <c r="C37" s="424"/>
      <c r="D37" s="424">
        <f>+'(1)กรอกข้อมูล'!D14</f>
        <v>0</v>
      </c>
      <c r="E37" s="426"/>
    </row>
    <row r="38" spans="1:7" hidden="1" x14ac:dyDescent="0.35">
      <c r="A38" s="190"/>
      <c r="B38" s="151" t="s">
        <v>105</v>
      </c>
      <c r="C38" s="191" t="s">
        <v>106</v>
      </c>
      <c r="D38" s="151"/>
      <c r="E38" s="192"/>
      <c r="F38" s="34"/>
      <c r="G38" s="4"/>
    </row>
    <row r="39" spans="1:7" hidden="1" x14ac:dyDescent="0.35">
      <c r="A39" s="190"/>
      <c r="B39" s="152">
        <f>D50</f>
        <v>0</v>
      </c>
      <c r="C39" s="191">
        <f>D51</f>
        <v>0</v>
      </c>
      <c r="D39" s="151"/>
      <c r="E39" s="192"/>
    </row>
    <row r="40" spans="1:7" hidden="1" x14ac:dyDescent="0.35">
      <c r="A40" s="190"/>
      <c r="B40" s="153"/>
      <c r="C40" s="191"/>
      <c r="D40" s="151"/>
      <c r="E40" s="192"/>
    </row>
    <row r="41" spans="1:7" hidden="1" x14ac:dyDescent="0.35">
      <c r="A41" s="190"/>
      <c r="B41" s="151">
        <f>DAY(D51-D50)</f>
        <v>0</v>
      </c>
      <c r="C41" s="191">
        <f>HOUR(E51)-HOUR(E50)</f>
        <v>0</v>
      </c>
      <c r="D41" s="153">
        <f>MINUTE(E51)-MINUTE(E50)</f>
        <v>0</v>
      </c>
      <c r="E41" s="192"/>
    </row>
    <row r="42" spans="1:7" hidden="1" x14ac:dyDescent="0.35">
      <c r="A42" s="190"/>
      <c r="B42" s="151">
        <f>(B41*24)*60</f>
        <v>0</v>
      </c>
      <c r="C42" s="191">
        <f>C41*60</f>
        <v>0</v>
      </c>
      <c r="D42" s="151"/>
      <c r="E42" s="192"/>
    </row>
    <row r="43" spans="1:7" hidden="1" x14ac:dyDescent="0.35">
      <c r="A43" s="190"/>
      <c r="B43" s="151"/>
      <c r="C43" s="191"/>
      <c r="D43" s="151"/>
      <c r="E43" s="192"/>
    </row>
    <row r="44" spans="1:7" hidden="1" x14ac:dyDescent="0.35">
      <c r="A44" s="190"/>
      <c r="B44" s="153">
        <f>B42+C42+D41</f>
        <v>0</v>
      </c>
      <c r="C44" s="191">
        <f>MOD(B44,1440)</f>
        <v>0</v>
      </c>
      <c r="D44" s="151">
        <f>MOD(C44,60)</f>
        <v>0</v>
      </c>
      <c r="E44" s="192"/>
    </row>
    <row r="45" spans="1:7" hidden="1" x14ac:dyDescent="0.35">
      <c r="A45" s="190"/>
      <c r="B45" s="151">
        <f>B44-C44</f>
        <v>0</v>
      </c>
      <c r="C45" s="191">
        <f>C44-D44</f>
        <v>0</v>
      </c>
      <c r="D45" s="151"/>
      <c r="E45" s="192"/>
    </row>
    <row r="46" spans="1:7" hidden="1" x14ac:dyDescent="0.35">
      <c r="A46" s="190"/>
      <c r="B46" s="151">
        <f>B45/1440</f>
        <v>0</v>
      </c>
      <c r="C46" s="191">
        <f>C45/60</f>
        <v>0</v>
      </c>
      <c r="D46" s="151"/>
      <c r="E46" s="192"/>
    </row>
    <row r="47" spans="1:7" ht="21.75" hidden="1" thickBot="1" x14ac:dyDescent="0.4">
      <c r="A47" s="190"/>
      <c r="B47" s="151"/>
      <c r="C47" s="191"/>
      <c r="D47" s="151"/>
      <c r="E47" s="192"/>
    </row>
    <row r="48" spans="1:7" ht="21.75" thickBot="1" x14ac:dyDescent="0.4">
      <c r="A48" s="427" t="s">
        <v>100</v>
      </c>
      <c r="B48" s="428"/>
      <c r="C48" s="428"/>
      <c r="D48" s="428"/>
      <c r="E48" s="429"/>
    </row>
    <row r="49" spans="1:6" ht="21.75" thickBot="1" x14ac:dyDescent="0.4">
      <c r="A49" s="154"/>
      <c r="B49" s="155"/>
      <c r="C49" s="158"/>
      <c r="D49" s="155"/>
      <c r="E49" s="202" t="s">
        <v>211</v>
      </c>
      <c r="F49" s="301" t="s">
        <v>212</v>
      </c>
    </row>
    <row r="50" spans="1:6" x14ac:dyDescent="0.35">
      <c r="A50" s="430" t="s">
        <v>334</v>
      </c>
      <c r="B50" s="431"/>
      <c r="C50" s="431"/>
      <c r="D50" s="180"/>
      <c r="E50" s="181">
        <v>7</v>
      </c>
      <c r="F50" s="302">
        <v>7.270833333333333</v>
      </c>
    </row>
    <row r="51" spans="1:6" x14ac:dyDescent="0.35">
      <c r="A51" s="430" t="s">
        <v>335</v>
      </c>
      <c r="B51" s="431"/>
      <c r="C51" s="431"/>
      <c r="D51" s="180"/>
      <c r="E51" s="181">
        <v>0</v>
      </c>
      <c r="F51" s="302">
        <v>0.8125</v>
      </c>
    </row>
    <row r="52" spans="1:6" x14ac:dyDescent="0.35">
      <c r="A52" s="154"/>
      <c r="B52" s="155"/>
      <c r="C52" s="158"/>
      <c r="D52" s="155"/>
      <c r="E52" s="162"/>
    </row>
    <row r="53" spans="1:6" x14ac:dyDescent="0.35">
      <c r="A53" s="154"/>
      <c r="B53" s="155"/>
      <c r="C53" s="158"/>
      <c r="D53" s="155"/>
      <c r="E53" s="162"/>
    </row>
    <row r="54" spans="1:6" x14ac:dyDescent="0.35">
      <c r="A54" s="154"/>
      <c r="B54" s="432" t="s">
        <v>104</v>
      </c>
      <c r="C54" s="434" t="str">
        <f>B46&amp;"  วัน"</f>
        <v>0  วัน</v>
      </c>
      <c r="D54" s="434"/>
      <c r="E54" s="162"/>
    </row>
    <row r="55" spans="1:6" ht="21.75" thickBot="1" x14ac:dyDescent="0.4">
      <c r="A55" s="156"/>
      <c r="B55" s="433"/>
      <c r="C55" s="435" t="str">
        <f>C46&amp;"  ชั่วโมง"</f>
        <v>0  ชั่วโมง</v>
      </c>
      <c r="D55" s="435"/>
      <c r="E55" s="163"/>
    </row>
    <row r="57" spans="1:6" ht="23.25" x14ac:dyDescent="0.5">
      <c r="C57" s="174" t="s">
        <v>8</v>
      </c>
      <c r="D57" s="175" t="s">
        <v>199</v>
      </c>
    </row>
    <row r="58" spans="1:6" x14ac:dyDescent="0.35">
      <c r="A58" s="35" t="s">
        <v>195</v>
      </c>
      <c r="C58" s="292"/>
      <c r="D58" s="293"/>
    </row>
    <row r="59" spans="1:6" x14ac:dyDescent="0.35">
      <c r="A59" s="35" t="s">
        <v>198</v>
      </c>
      <c r="C59" s="292"/>
      <c r="D59" s="293"/>
    </row>
    <row r="60" spans="1:6" x14ac:dyDescent="0.35">
      <c r="A60" s="35" t="s">
        <v>196</v>
      </c>
      <c r="C60" s="294"/>
      <c r="D60" s="295"/>
    </row>
    <row r="61" spans="1:6" x14ac:dyDescent="0.35">
      <c r="A61" s="35" t="s">
        <v>197</v>
      </c>
      <c r="C61" s="294"/>
      <c r="D61" s="295"/>
    </row>
    <row r="62" spans="1:6" x14ac:dyDescent="0.35">
      <c r="A62" s="422" t="s">
        <v>160</v>
      </c>
      <c r="B62" s="422"/>
      <c r="C62" s="422"/>
    </row>
    <row r="63" spans="1:6" x14ac:dyDescent="0.35">
      <c r="A63" s="92" t="s">
        <v>133</v>
      </c>
      <c r="B63" s="164" t="s">
        <v>155</v>
      </c>
      <c r="C63" s="148" t="s">
        <v>134</v>
      </c>
    </row>
    <row r="64" spans="1:6" x14ac:dyDescent="0.35">
      <c r="A64" s="128">
        <v>80</v>
      </c>
      <c r="B64" s="200">
        <v>0</v>
      </c>
      <c r="C64" s="201">
        <f>+A64*B64</f>
        <v>0</v>
      </c>
      <c r="D64" s="127" t="s">
        <v>188</v>
      </c>
    </row>
    <row r="65" spans="1:7" x14ac:dyDescent="0.35">
      <c r="A65" s="128">
        <v>160</v>
      </c>
      <c r="B65" s="200">
        <v>0</v>
      </c>
      <c r="C65" s="201">
        <f t="shared" ref="C65:C66" si="1">+A65*B65</f>
        <v>0</v>
      </c>
      <c r="D65" s="127" t="s">
        <v>187</v>
      </c>
    </row>
    <row r="66" spans="1:7" x14ac:dyDescent="0.35">
      <c r="A66" s="128">
        <v>240</v>
      </c>
      <c r="B66" s="200">
        <v>0</v>
      </c>
      <c r="C66" s="201">
        <f t="shared" si="1"/>
        <v>0</v>
      </c>
      <c r="D66" s="127" t="s">
        <v>186</v>
      </c>
    </row>
    <row r="67" spans="1:7" ht="21.75" thickBot="1" x14ac:dyDescent="0.4">
      <c r="A67" s="128"/>
      <c r="B67" s="6"/>
      <c r="C67" s="199">
        <f>SUM(C64:C66)</f>
        <v>0</v>
      </c>
    </row>
    <row r="68" spans="1:7" ht="22.5" thickTop="1" thickBot="1" x14ac:dyDescent="0.4"/>
    <row r="69" spans="1:7" ht="24" thickBot="1" x14ac:dyDescent="0.4">
      <c r="A69" s="423" t="s">
        <v>203</v>
      </c>
      <c r="B69" s="424"/>
      <c r="C69" s="424"/>
      <c r="D69" s="424">
        <f>+'(1)กรอกข้อมูล'!D15</f>
        <v>0</v>
      </c>
      <c r="E69" s="426"/>
    </row>
    <row r="70" spans="1:7" hidden="1" x14ac:dyDescent="0.35">
      <c r="A70" s="182"/>
      <c r="C70" s="183"/>
      <c r="E70" s="162"/>
    </row>
    <row r="71" spans="1:7" hidden="1" x14ac:dyDescent="0.35">
      <c r="A71" s="184"/>
      <c r="B71" s="6"/>
      <c r="C71" s="185"/>
      <c r="D71" s="6"/>
      <c r="E71" s="186"/>
      <c r="F71" s="34"/>
      <c r="G71" s="4"/>
    </row>
    <row r="72" spans="1:7" hidden="1" x14ac:dyDescent="0.35">
      <c r="A72" s="182"/>
      <c r="C72" s="183"/>
      <c r="E72" s="162"/>
    </row>
    <row r="73" spans="1:7" hidden="1" x14ac:dyDescent="0.35">
      <c r="A73" s="190"/>
      <c r="B73" s="151" t="s">
        <v>105</v>
      </c>
      <c r="C73" s="191" t="s">
        <v>106</v>
      </c>
      <c r="D73" s="151"/>
      <c r="E73" s="192"/>
      <c r="F73" s="34"/>
      <c r="G73" s="4"/>
    </row>
    <row r="74" spans="1:7" hidden="1" x14ac:dyDescent="0.35">
      <c r="A74" s="190"/>
      <c r="B74" s="152">
        <f>D85</f>
        <v>0</v>
      </c>
      <c r="C74" s="191">
        <f>D86</f>
        <v>0</v>
      </c>
      <c r="D74" s="151"/>
      <c r="E74" s="192"/>
    </row>
    <row r="75" spans="1:7" hidden="1" x14ac:dyDescent="0.35">
      <c r="A75" s="190"/>
      <c r="B75" s="153"/>
      <c r="C75" s="191"/>
      <c r="D75" s="151"/>
      <c r="E75" s="192"/>
    </row>
    <row r="76" spans="1:7" hidden="1" x14ac:dyDescent="0.35">
      <c r="A76" s="190"/>
      <c r="B76" s="151">
        <f>DAY(D86-D85)</f>
        <v>0</v>
      </c>
      <c r="C76" s="191">
        <f>HOUR(E86)-HOUR(E85)</f>
        <v>0</v>
      </c>
      <c r="D76" s="153">
        <f>MINUTE(E86)-MINUTE(E85)</f>
        <v>0</v>
      </c>
      <c r="E76" s="192"/>
    </row>
    <row r="77" spans="1:7" hidden="1" x14ac:dyDescent="0.35">
      <c r="A77" s="190"/>
      <c r="B77" s="151">
        <f>(B76*24)*60</f>
        <v>0</v>
      </c>
      <c r="C77" s="191">
        <f>C76*60</f>
        <v>0</v>
      </c>
      <c r="D77" s="151"/>
      <c r="E77" s="192"/>
    </row>
    <row r="78" spans="1:7" hidden="1" x14ac:dyDescent="0.35">
      <c r="A78" s="190"/>
      <c r="B78" s="151"/>
      <c r="C78" s="191"/>
      <c r="D78" s="151"/>
      <c r="E78" s="192"/>
    </row>
    <row r="79" spans="1:7" hidden="1" x14ac:dyDescent="0.35">
      <c r="A79" s="190"/>
      <c r="B79" s="153">
        <f>B77+C77+D76</f>
        <v>0</v>
      </c>
      <c r="C79" s="191">
        <f>MOD(B79,1440)</f>
        <v>0</v>
      </c>
      <c r="D79" s="151">
        <f>MOD(C79,60)</f>
        <v>0</v>
      </c>
      <c r="E79" s="192"/>
    </row>
    <row r="80" spans="1:7" hidden="1" x14ac:dyDescent="0.35">
      <c r="A80" s="190"/>
      <c r="B80" s="151">
        <f>B79-C79</f>
        <v>0</v>
      </c>
      <c r="C80" s="191">
        <f>C79-D79</f>
        <v>0</v>
      </c>
      <c r="D80" s="151"/>
      <c r="E80" s="192"/>
    </row>
    <row r="81" spans="1:6" hidden="1" x14ac:dyDescent="0.35">
      <c r="A81" s="190"/>
      <c r="B81" s="151">
        <f>B80/1440</f>
        <v>0</v>
      </c>
      <c r="C81" s="191">
        <f>C80/60</f>
        <v>0</v>
      </c>
      <c r="D81" s="151"/>
      <c r="E81" s="192"/>
    </row>
    <row r="82" spans="1:6" ht="21.75" hidden="1" thickBot="1" x14ac:dyDescent="0.4">
      <c r="A82" s="190"/>
      <c r="B82" s="151"/>
      <c r="C82" s="191"/>
      <c r="D82" s="151"/>
      <c r="E82" s="192"/>
    </row>
    <row r="83" spans="1:6" ht="21.75" thickBot="1" x14ac:dyDescent="0.4">
      <c r="A83" s="427" t="s">
        <v>100</v>
      </c>
      <c r="B83" s="428"/>
      <c r="C83" s="428"/>
      <c r="D83" s="428"/>
      <c r="E83" s="429"/>
    </row>
    <row r="84" spans="1:6" ht="21.75" thickBot="1" x14ac:dyDescent="0.4">
      <c r="A84" s="154"/>
      <c r="B84" s="155"/>
      <c r="C84" s="158"/>
      <c r="D84" s="155"/>
      <c r="E84" s="202" t="s">
        <v>211</v>
      </c>
      <c r="F84" s="301" t="s">
        <v>212</v>
      </c>
    </row>
    <row r="85" spans="1:6" x14ac:dyDescent="0.35">
      <c r="A85" s="430" t="s">
        <v>334</v>
      </c>
      <c r="B85" s="431"/>
      <c r="C85" s="431"/>
      <c r="D85" s="180"/>
      <c r="E85" s="181">
        <v>7</v>
      </c>
      <c r="F85" s="302">
        <v>7.270833333333333</v>
      </c>
    </row>
    <row r="86" spans="1:6" x14ac:dyDescent="0.35">
      <c r="A86" s="430" t="s">
        <v>335</v>
      </c>
      <c r="B86" s="431"/>
      <c r="C86" s="431"/>
      <c r="D86" s="180"/>
      <c r="E86" s="181">
        <v>0</v>
      </c>
      <c r="F86" s="302">
        <v>0.8125</v>
      </c>
    </row>
    <row r="87" spans="1:6" x14ac:dyDescent="0.35">
      <c r="A87" s="154"/>
      <c r="B87" s="155"/>
      <c r="C87" s="158"/>
      <c r="D87" s="155"/>
      <c r="E87" s="162"/>
    </row>
    <row r="88" spans="1:6" x14ac:dyDescent="0.35">
      <c r="A88" s="154"/>
      <c r="B88" s="155"/>
      <c r="C88" s="158"/>
      <c r="D88" s="155"/>
      <c r="E88" s="162"/>
    </row>
    <row r="89" spans="1:6" x14ac:dyDescent="0.35">
      <c r="A89" s="154"/>
      <c r="B89" s="432" t="s">
        <v>104</v>
      </c>
      <c r="C89" s="434" t="str">
        <f>B81&amp;"  วัน"</f>
        <v>0  วัน</v>
      </c>
      <c r="D89" s="434"/>
      <c r="E89" s="162"/>
    </row>
    <row r="90" spans="1:6" ht="21.75" thickBot="1" x14ac:dyDescent="0.4">
      <c r="A90" s="156"/>
      <c r="B90" s="433"/>
      <c r="C90" s="435" t="str">
        <f>C81&amp;"  ชั่วโมง"</f>
        <v>0  ชั่วโมง</v>
      </c>
      <c r="D90" s="435"/>
      <c r="E90" s="163"/>
    </row>
    <row r="92" spans="1:6" ht="23.25" x14ac:dyDescent="0.5">
      <c r="C92" s="174" t="s">
        <v>8</v>
      </c>
      <c r="D92" s="175" t="s">
        <v>199</v>
      </c>
    </row>
    <row r="93" spans="1:6" x14ac:dyDescent="0.35">
      <c r="A93" s="35" t="s">
        <v>195</v>
      </c>
      <c r="C93" s="292"/>
      <c r="D93" s="293"/>
    </row>
    <row r="94" spans="1:6" x14ac:dyDescent="0.35">
      <c r="A94" s="35" t="s">
        <v>198</v>
      </c>
      <c r="C94" s="292"/>
      <c r="D94" s="293"/>
    </row>
    <row r="95" spans="1:6" x14ac:dyDescent="0.35">
      <c r="A95" s="35" t="s">
        <v>196</v>
      </c>
      <c r="C95" s="294"/>
      <c r="D95" s="295"/>
    </row>
    <row r="96" spans="1:6" x14ac:dyDescent="0.35">
      <c r="A96" s="35" t="s">
        <v>197</v>
      </c>
      <c r="C96" s="294"/>
      <c r="D96" s="295"/>
    </row>
    <row r="97" spans="1:7" x14ac:dyDescent="0.35">
      <c r="A97" s="422" t="s">
        <v>160</v>
      </c>
      <c r="B97" s="422"/>
      <c r="C97" s="422"/>
    </row>
    <row r="98" spans="1:7" x14ac:dyDescent="0.35">
      <c r="A98" s="92" t="s">
        <v>133</v>
      </c>
      <c r="B98" s="164" t="s">
        <v>155</v>
      </c>
      <c r="C98" s="148" t="s">
        <v>134</v>
      </c>
    </row>
    <row r="99" spans="1:7" x14ac:dyDescent="0.35">
      <c r="A99" s="128">
        <v>80</v>
      </c>
      <c r="B99" s="200">
        <v>0</v>
      </c>
      <c r="C99" s="201">
        <f>+A99*B99</f>
        <v>0</v>
      </c>
      <c r="D99" s="127" t="s">
        <v>188</v>
      </c>
    </row>
    <row r="100" spans="1:7" x14ac:dyDescent="0.35">
      <c r="A100" s="128">
        <v>160</v>
      </c>
      <c r="B100" s="200">
        <v>0</v>
      </c>
      <c r="C100" s="201">
        <f t="shared" ref="C100:C101" si="2">+A100*B100</f>
        <v>0</v>
      </c>
      <c r="D100" s="127" t="s">
        <v>187</v>
      </c>
    </row>
    <row r="101" spans="1:7" x14ac:dyDescent="0.35">
      <c r="A101" s="128">
        <v>240</v>
      </c>
      <c r="B101" s="200">
        <v>0</v>
      </c>
      <c r="C101" s="201">
        <f t="shared" si="2"/>
        <v>0</v>
      </c>
      <c r="D101" s="127" t="s">
        <v>186</v>
      </c>
    </row>
    <row r="102" spans="1:7" ht="21.75" thickBot="1" x14ac:dyDescent="0.4">
      <c r="A102" s="128"/>
      <c r="B102" s="6"/>
      <c r="C102" s="199">
        <f>SUM(C99:C101)</f>
        <v>0</v>
      </c>
    </row>
    <row r="103" spans="1:7" ht="22.5" thickTop="1" thickBot="1" x14ac:dyDescent="0.4"/>
    <row r="104" spans="1:7" ht="24" thickBot="1" x14ac:dyDescent="0.4">
      <c r="A104" s="423" t="s">
        <v>204</v>
      </c>
      <c r="B104" s="424"/>
      <c r="C104" s="424"/>
      <c r="D104" s="424">
        <f>+'(1)กรอกข้อมูล'!D16</f>
        <v>0</v>
      </c>
      <c r="E104" s="426"/>
    </row>
    <row r="105" spans="1:7" ht="21.75" hidden="1" thickBot="1" x14ac:dyDescent="0.4">
      <c r="A105" s="182"/>
      <c r="C105" s="183"/>
      <c r="E105" s="162"/>
    </row>
    <row r="106" spans="1:7" ht="21.75" hidden="1" thickBot="1" x14ac:dyDescent="0.4">
      <c r="A106" s="184"/>
      <c r="B106" s="6"/>
      <c r="C106" s="185"/>
      <c r="D106" s="6"/>
      <c r="E106" s="186"/>
      <c r="F106" s="34"/>
      <c r="G106" s="4"/>
    </row>
    <row r="107" spans="1:7" ht="21.75" hidden="1" thickBot="1" x14ac:dyDescent="0.4">
      <c r="A107" s="182"/>
      <c r="C107" s="183"/>
      <c r="E107" s="162"/>
    </row>
    <row r="108" spans="1:7" ht="21.75" hidden="1" thickBot="1" x14ac:dyDescent="0.4">
      <c r="A108" s="190"/>
      <c r="B108" s="151" t="s">
        <v>105</v>
      </c>
      <c r="C108" s="191" t="s">
        <v>106</v>
      </c>
      <c r="D108" s="151"/>
      <c r="E108" s="192"/>
      <c r="F108" s="34"/>
      <c r="G108" s="4"/>
    </row>
    <row r="109" spans="1:7" ht="21.75" hidden="1" thickBot="1" x14ac:dyDescent="0.4">
      <c r="A109" s="190"/>
      <c r="B109" s="152">
        <f>D120</f>
        <v>0</v>
      </c>
      <c r="C109" s="191">
        <f>D121</f>
        <v>0</v>
      </c>
      <c r="D109" s="151"/>
      <c r="E109" s="192"/>
    </row>
    <row r="110" spans="1:7" ht="21.75" hidden="1" thickBot="1" x14ac:dyDescent="0.4">
      <c r="A110" s="190"/>
      <c r="B110" s="153"/>
      <c r="C110" s="191"/>
      <c r="D110" s="151"/>
      <c r="E110" s="192"/>
    </row>
    <row r="111" spans="1:7" ht="21.75" hidden="1" thickBot="1" x14ac:dyDescent="0.4">
      <c r="A111" s="190"/>
      <c r="B111" s="151">
        <f>DAY(D121-D120)</f>
        <v>0</v>
      </c>
      <c r="C111" s="191">
        <f>HOUR(E121)-HOUR(E120)</f>
        <v>0</v>
      </c>
      <c r="D111" s="153">
        <f>MINUTE(E121)-MINUTE(E120)</f>
        <v>0</v>
      </c>
      <c r="E111" s="192"/>
    </row>
    <row r="112" spans="1:7" ht="21.75" hidden="1" thickBot="1" x14ac:dyDescent="0.4">
      <c r="A112" s="190"/>
      <c r="B112" s="151">
        <f>(B111*24)*60</f>
        <v>0</v>
      </c>
      <c r="C112" s="191">
        <f>C111*60</f>
        <v>0</v>
      </c>
      <c r="D112" s="151"/>
      <c r="E112" s="192"/>
    </row>
    <row r="113" spans="1:6" ht="21.75" hidden="1" thickBot="1" x14ac:dyDescent="0.4">
      <c r="A113" s="190"/>
      <c r="B113" s="151"/>
      <c r="C113" s="191"/>
      <c r="D113" s="151"/>
      <c r="E113" s="192"/>
    </row>
    <row r="114" spans="1:6" ht="21.75" hidden="1" thickBot="1" x14ac:dyDescent="0.4">
      <c r="A114" s="190"/>
      <c r="B114" s="153">
        <f>B112+C112+D111</f>
        <v>0</v>
      </c>
      <c r="C114" s="191">
        <f>MOD(B114,1440)</f>
        <v>0</v>
      </c>
      <c r="D114" s="151">
        <f>MOD(C114,60)</f>
        <v>0</v>
      </c>
      <c r="E114" s="192"/>
    </row>
    <row r="115" spans="1:6" ht="21.75" hidden="1" thickBot="1" x14ac:dyDescent="0.4">
      <c r="A115" s="190"/>
      <c r="B115" s="151">
        <f>B114-C114</f>
        <v>0</v>
      </c>
      <c r="C115" s="191">
        <f>C114-D114</f>
        <v>0</v>
      </c>
      <c r="D115" s="151"/>
      <c r="E115" s="192"/>
    </row>
    <row r="116" spans="1:6" ht="21.75" hidden="1" thickBot="1" x14ac:dyDescent="0.4">
      <c r="A116" s="190"/>
      <c r="B116" s="151">
        <f>B115/1440</f>
        <v>0</v>
      </c>
      <c r="C116" s="191">
        <f>C115/60</f>
        <v>0</v>
      </c>
      <c r="D116" s="151"/>
      <c r="E116" s="192"/>
    </row>
    <row r="117" spans="1:6" ht="21.75" hidden="1" thickBot="1" x14ac:dyDescent="0.4">
      <c r="A117" s="190"/>
      <c r="B117" s="151"/>
      <c r="C117" s="191"/>
      <c r="D117" s="151"/>
      <c r="E117" s="192"/>
    </row>
    <row r="118" spans="1:6" ht="21.75" thickBot="1" x14ac:dyDescent="0.4">
      <c r="A118" s="427" t="s">
        <v>100</v>
      </c>
      <c r="B118" s="428"/>
      <c r="C118" s="428"/>
      <c r="D118" s="428"/>
      <c r="E118" s="429"/>
    </row>
    <row r="119" spans="1:6" ht="21.75" thickBot="1" x14ac:dyDescent="0.4">
      <c r="A119" s="154"/>
      <c r="B119" s="155"/>
      <c r="C119" s="158"/>
      <c r="D119" s="155"/>
      <c r="E119" s="202" t="s">
        <v>211</v>
      </c>
      <c r="F119" s="301" t="s">
        <v>212</v>
      </c>
    </row>
    <row r="120" spans="1:6" x14ac:dyDescent="0.35">
      <c r="A120" s="430" t="s">
        <v>334</v>
      </c>
      <c r="B120" s="431"/>
      <c r="C120" s="431"/>
      <c r="D120" s="180"/>
      <c r="E120" s="181">
        <v>7</v>
      </c>
      <c r="F120" s="302">
        <v>7.270833333333333</v>
      </c>
    </row>
    <row r="121" spans="1:6" x14ac:dyDescent="0.35">
      <c r="A121" s="430" t="s">
        <v>335</v>
      </c>
      <c r="B121" s="431"/>
      <c r="C121" s="431"/>
      <c r="D121" s="180"/>
      <c r="E121" s="181">
        <v>0</v>
      </c>
      <c r="F121" s="302">
        <v>0.8125</v>
      </c>
    </row>
    <row r="122" spans="1:6" x14ac:dyDescent="0.35">
      <c r="A122" s="154"/>
      <c r="B122" s="155"/>
      <c r="C122" s="158"/>
      <c r="D122" s="155"/>
      <c r="E122" s="162"/>
    </row>
    <row r="123" spans="1:6" x14ac:dyDescent="0.35">
      <c r="A123" s="154"/>
      <c r="B123" s="155"/>
      <c r="C123" s="158"/>
      <c r="D123" s="155"/>
      <c r="E123" s="162"/>
    </row>
    <row r="124" spans="1:6" x14ac:dyDescent="0.35">
      <c r="A124" s="154"/>
      <c r="B124" s="432" t="s">
        <v>104</v>
      </c>
      <c r="C124" s="434" t="str">
        <f>B116&amp;"  วัน"</f>
        <v>0  วัน</v>
      </c>
      <c r="D124" s="434"/>
      <c r="E124" s="162"/>
    </row>
    <row r="125" spans="1:6" ht="21.75" thickBot="1" x14ac:dyDescent="0.4">
      <c r="A125" s="156"/>
      <c r="B125" s="433"/>
      <c r="C125" s="435" t="str">
        <f>C116&amp;"  ชั่วโมง"</f>
        <v>0  ชั่วโมง</v>
      </c>
      <c r="D125" s="435"/>
      <c r="E125" s="163"/>
    </row>
    <row r="127" spans="1:6" ht="23.25" x14ac:dyDescent="0.5">
      <c r="C127" s="174" t="s">
        <v>8</v>
      </c>
      <c r="D127" s="175" t="s">
        <v>199</v>
      </c>
    </row>
    <row r="128" spans="1:6" x14ac:dyDescent="0.35">
      <c r="A128" s="35" t="s">
        <v>195</v>
      </c>
      <c r="C128" s="176"/>
      <c r="D128" s="178"/>
    </row>
    <row r="129" spans="1:7" x14ac:dyDescent="0.35">
      <c r="A129" s="35" t="s">
        <v>198</v>
      </c>
      <c r="C129" s="177"/>
      <c r="D129" s="178"/>
    </row>
    <row r="130" spans="1:7" x14ac:dyDescent="0.35">
      <c r="A130" s="35" t="s">
        <v>196</v>
      </c>
      <c r="C130" s="176"/>
      <c r="D130" s="179"/>
    </row>
    <row r="131" spans="1:7" x14ac:dyDescent="0.35">
      <c r="A131" s="35" t="s">
        <v>197</v>
      </c>
      <c r="C131" s="176"/>
      <c r="D131" s="179"/>
    </row>
    <row r="132" spans="1:7" x14ac:dyDescent="0.35">
      <c r="A132" s="422" t="s">
        <v>160</v>
      </c>
      <c r="B132" s="422"/>
      <c r="C132" s="422"/>
    </row>
    <row r="133" spans="1:7" x14ac:dyDescent="0.35">
      <c r="A133" s="92" t="s">
        <v>133</v>
      </c>
      <c r="B133" s="164" t="s">
        <v>155</v>
      </c>
      <c r="C133" s="148" t="s">
        <v>134</v>
      </c>
    </row>
    <row r="134" spans="1:7" x14ac:dyDescent="0.35">
      <c r="A134" s="128">
        <v>80</v>
      </c>
      <c r="B134" s="200">
        <v>0</v>
      </c>
      <c r="C134" s="201">
        <f>+A134*B134</f>
        <v>0</v>
      </c>
      <c r="D134" s="127" t="s">
        <v>188</v>
      </c>
    </row>
    <row r="135" spans="1:7" x14ac:dyDescent="0.35">
      <c r="A135" s="128">
        <v>160</v>
      </c>
      <c r="B135" s="200">
        <v>0</v>
      </c>
      <c r="C135" s="201">
        <f t="shared" ref="C135:C136" si="3">+A135*B135</f>
        <v>0</v>
      </c>
      <c r="D135" s="127" t="s">
        <v>187</v>
      </c>
    </row>
    <row r="136" spans="1:7" x14ac:dyDescent="0.35">
      <c r="A136" s="128">
        <v>240</v>
      </c>
      <c r="B136" s="200">
        <v>0</v>
      </c>
      <c r="C136" s="201">
        <f t="shared" si="3"/>
        <v>0</v>
      </c>
      <c r="D136" s="127" t="s">
        <v>186</v>
      </c>
    </row>
    <row r="137" spans="1:7" ht="21.75" thickBot="1" x14ac:dyDescent="0.4">
      <c r="A137" s="128"/>
      <c r="B137" s="6"/>
      <c r="C137" s="199">
        <f>SUM(C134:C136)</f>
        <v>0</v>
      </c>
    </row>
    <row r="138" spans="1:7" ht="22.5" thickTop="1" thickBot="1" x14ac:dyDescent="0.4"/>
    <row r="139" spans="1:7" ht="24" thickBot="1" x14ac:dyDescent="0.4">
      <c r="A139" s="423" t="s">
        <v>205</v>
      </c>
      <c r="B139" s="424"/>
      <c r="C139" s="424"/>
      <c r="D139" s="424">
        <f>+'(1)กรอกข้อมูล'!D17</f>
        <v>0</v>
      </c>
      <c r="E139" s="426"/>
    </row>
    <row r="140" spans="1:7" hidden="1" x14ac:dyDescent="0.35">
      <c r="A140" s="182"/>
      <c r="C140" s="183"/>
      <c r="E140" s="162"/>
    </row>
    <row r="141" spans="1:7" hidden="1" x14ac:dyDescent="0.35">
      <c r="A141" s="184"/>
      <c r="B141" s="6"/>
      <c r="C141" s="185"/>
      <c r="D141" s="6"/>
      <c r="E141" s="186"/>
      <c r="F141" s="34"/>
      <c r="G141" s="4"/>
    </row>
    <row r="142" spans="1:7" hidden="1" x14ac:dyDescent="0.35">
      <c r="A142" s="182"/>
      <c r="C142" s="183"/>
      <c r="E142" s="162"/>
    </row>
    <row r="143" spans="1:7" hidden="1" x14ac:dyDescent="0.35">
      <c r="A143" s="190"/>
      <c r="B143" s="151" t="s">
        <v>105</v>
      </c>
      <c r="C143" s="191" t="s">
        <v>106</v>
      </c>
      <c r="D143" s="151"/>
      <c r="E143" s="192"/>
      <c r="F143" s="34"/>
      <c r="G143" s="4"/>
    </row>
    <row r="144" spans="1:7" hidden="1" x14ac:dyDescent="0.35">
      <c r="A144" s="190"/>
      <c r="B144" s="152">
        <f>D155</f>
        <v>0</v>
      </c>
      <c r="C144" s="191">
        <f>D156</f>
        <v>0</v>
      </c>
      <c r="D144" s="151"/>
      <c r="E144" s="192"/>
    </row>
    <row r="145" spans="1:6" hidden="1" x14ac:dyDescent="0.35">
      <c r="A145" s="190"/>
      <c r="B145" s="153"/>
      <c r="C145" s="191"/>
      <c r="D145" s="151"/>
      <c r="E145" s="192"/>
    </row>
    <row r="146" spans="1:6" hidden="1" x14ac:dyDescent="0.35">
      <c r="A146" s="190"/>
      <c r="B146" s="151">
        <f>DAY(D156-D155)</f>
        <v>0</v>
      </c>
      <c r="C146" s="191">
        <f>HOUR(E156)-HOUR(E155)</f>
        <v>0</v>
      </c>
      <c r="D146" s="153">
        <f>MINUTE(E156)-MINUTE(E155)</f>
        <v>0</v>
      </c>
      <c r="E146" s="192"/>
    </row>
    <row r="147" spans="1:6" hidden="1" x14ac:dyDescent="0.35">
      <c r="A147" s="190"/>
      <c r="B147" s="151">
        <f>(B146*24)*60</f>
        <v>0</v>
      </c>
      <c r="C147" s="191">
        <f>C146*60</f>
        <v>0</v>
      </c>
      <c r="D147" s="151"/>
      <c r="E147" s="192"/>
    </row>
    <row r="148" spans="1:6" hidden="1" x14ac:dyDescent="0.35">
      <c r="A148" s="190"/>
      <c r="B148" s="151"/>
      <c r="C148" s="191"/>
      <c r="D148" s="151"/>
      <c r="E148" s="192"/>
    </row>
    <row r="149" spans="1:6" hidden="1" x14ac:dyDescent="0.35">
      <c r="A149" s="190"/>
      <c r="B149" s="153">
        <f>B147+C147+D146</f>
        <v>0</v>
      </c>
      <c r="C149" s="191">
        <f>MOD(B149,1440)</f>
        <v>0</v>
      </c>
      <c r="D149" s="151">
        <f>MOD(C149,60)</f>
        <v>0</v>
      </c>
      <c r="E149" s="192"/>
    </row>
    <row r="150" spans="1:6" hidden="1" x14ac:dyDescent="0.35">
      <c r="A150" s="190"/>
      <c r="B150" s="151">
        <f>B149-C149</f>
        <v>0</v>
      </c>
      <c r="C150" s="191">
        <f>C149-D149</f>
        <v>0</v>
      </c>
      <c r="D150" s="151"/>
      <c r="E150" s="192"/>
    </row>
    <row r="151" spans="1:6" hidden="1" x14ac:dyDescent="0.35">
      <c r="A151" s="190"/>
      <c r="B151" s="151">
        <f>B150/1440</f>
        <v>0</v>
      </c>
      <c r="C151" s="191">
        <f>C150/60</f>
        <v>0</v>
      </c>
      <c r="D151" s="151"/>
      <c r="E151" s="192"/>
    </row>
    <row r="152" spans="1:6" ht="21.75" hidden="1" thickBot="1" x14ac:dyDescent="0.4">
      <c r="A152" s="190"/>
      <c r="B152" s="151"/>
      <c r="C152" s="191"/>
      <c r="D152" s="151"/>
      <c r="E152" s="192"/>
    </row>
    <row r="153" spans="1:6" ht="21.75" thickBot="1" x14ac:dyDescent="0.4">
      <c r="A153" s="427" t="s">
        <v>100</v>
      </c>
      <c r="B153" s="428"/>
      <c r="C153" s="428"/>
      <c r="D153" s="428"/>
      <c r="E153" s="429"/>
    </row>
    <row r="154" spans="1:6" ht="21.75" thickBot="1" x14ac:dyDescent="0.4">
      <c r="A154" s="154"/>
      <c r="B154" s="155"/>
      <c r="C154" s="158"/>
      <c r="D154" s="155"/>
      <c r="E154" s="202" t="s">
        <v>211</v>
      </c>
      <c r="F154" s="301" t="s">
        <v>212</v>
      </c>
    </row>
    <row r="155" spans="1:6" x14ac:dyDescent="0.35">
      <c r="A155" s="430" t="s">
        <v>334</v>
      </c>
      <c r="B155" s="431"/>
      <c r="C155" s="431"/>
      <c r="D155" s="180"/>
      <c r="E155" s="181">
        <v>7</v>
      </c>
      <c r="F155" s="302">
        <v>7.270833333333333</v>
      </c>
    </row>
    <row r="156" spans="1:6" x14ac:dyDescent="0.35">
      <c r="A156" s="430" t="s">
        <v>335</v>
      </c>
      <c r="B156" s="431"/>
      <c r="C156" s="431"/>
      <c r="D156" s="180"/>
      <c r="E156" s="181">
        <v>0</v>
      </c>
      <c r="F156" s="302">
        <v>0.8125</v>
      </c>
    </row>
    <row r="157" spans="1:6" x14ac:dyDescent="0.35">
      <c r="A157" s="154"/>
      <c r="B157" s="155"/>
      <c r="C157" s="158"/>
      <c r="D157" s="155"/>
      <c r="E157" s="162"/>
    </row>
    <row r="158" spans="1:6" x14ac:dyDescent="0.35">
      <c r="A158" s="154"/>
      <c r="B158" s="155"/>
      <c r="C158" s="158"/>
      <c r="D158" s="155"/>
      <c r="E158" s="162"/>
    </row>
    <row r="159" spans="1:6" x14ac:dyDescent="0.35">
      <c r="A159" s="154"/>
      <c r="B159" s="432" t="s">
        <v>104</v>
      </c>
      <c r="C159" s="434" t="str">
        <f>B151&amp;"  วัน"</f>
        <v>0  วัน</v>
      </c>
      <c r="D159" s="434"/>
      <c r="E159" s="162"/>
    </row>
    <row r="160" spans="1:6" ht="21.75" thickBot="1" x14ac:dyDescent="0.4">
      <c r="A160" s="156"/>
      <c r="B160" s="433"/>
      <c r="C160" s="435" t="str">
        <f>C151&amp;"  ชั่วโมง"</f>
        <v>0  ชั่วโมง</v>
      </c>
      <c r="D160" s="435"/>
      <c r="E160" s="163"/>
    </row>
    <row r="162" spans="1:7" ht="23.25" x14ac:dyDescent="0.5">
      <c r="C162" s="174" t="s">
        <v>8</v>
      </c>
      <c r="D162" s="175" t="s">
        <v>199</v>
      </c>
    </row>
    <row r="163" spans="1:7" x14ac:dyDescent="0.35">
      <c r="A163" s="35" t="s">
        <v>195</v>
      </c>
      <c r="C163" s="176"/>
      <c r="D163" s="178"/>
    </row>
    <row r="164" spans="1:7" x14ac:dyDescent="0.35">
      <c r="A164" s="35" t="s">
        <v>198</v>
      </c>
      <c r="C164" s="177"/>
      <c r="D164" s="178"/>
    </row>
    <row r="165" spans="1:7" x14ac:dyDescent="0.35">
      <c r="A165" s="35" t="s">
        <v>196</v>
      </c>
      <c r="C165" s="176"/>
      <c r="D165" s="179"/>
    </row>
    <row r="166" spans="1:7" x14ac:dyDescent="0.35">
      <c r="A166" s="35" t="s">
        <v>197</v>
      </c>
      <c r="C166" s="176"/>
      <c r="D166" s="179"/>
    </row>
    <row r="167" spans="1:7" x14ac:dyDescent="0.35">
      <c r="A167" s="422" t="s">
        <v>160</v>
      </c>
      <c r="B167" s="422"/>
      <c r="C167" s="422"/>
    </row>
    <row r="168" spans="1:7" x14ac:dyDescent="0.35">
      <c r="A168" s="92" t="s">
        <v>133</v>
      </c>
      <c r="B168" s="164" t="s">
        <v>155</v>
      </c>
      <c r="C168" s="148" t="s">
        <v>134</v>
      </c>
    </row>
    <row r="169" spans="1:7" x14ac:dyDescent="0.35">
      <c r="A169" s="128">
        <v>80</v>
      </c>
      <c r="B169" s="200">
        <v>0</v>
      </c>
      <c r="C169" s="201">
        <f>+A169*B169</f>
        <v>0</v>
      </c>
      <c r="D169" s="127" t="s">
        <v>188</v>
      </c>
    </row>
    <row r="170" spans="1:7" x14ac:dyDescent="0.35">
      <c r="A170" s="128">
        <v>160</v>
      </c>
      <c r="B170" s="200">
        <v>0</v>
      </c>
      <c r="C170" s="201">
        <f t="shared" ref="C170:C171" si="4">+A170*B170</f>
        <v>0</v>
      </c>
      <c r="D170" s="127" t="s">
        <v>187</v>
      </c>
    </row>
    <row r="171" spans="1:7" x14ac:dyDescent="0.35">
      <c r="A171" s="128">
        <v>240</v>
      </c>
      <c r="B171" s="200">
        <v>0</v>
      </c>
      <c r="C171" s="201">
        <f t="shared" si="4"/>
        <v>0</v>
      </c>
      <c r="D171" s="127" t="s">
        <v>186</v>
      </c>
    </row>
    <row r="172" spans="1:7" ht="21.75" thickBot="1" x14ac:dyDescent="0.4">
      <c r="A172" s="128"/>
      <c r="B172" s="6"/>
      <c r="C172" s="199">
        <f>SUM(C169:C171)</f>
        <v>0</v>
      </c>
    </row>
    <row r="173" spans="1:7" ht="22.5" thickTop="1" thickBot="1" x14ac:dyDescent="0.4"/>
    <row r="174" spans="1:7" ht="24" thickBot="1" x14ac:dyDescent="0.4">
      <c r="A174" s="423" t="s">
        <v>206</v>
      </c>
      <c r="B174" s="424"/>
      <c r="C174" s="424"/>
      <c r="D174" s="424">
        <f>+'(1)กรอกข้อมูล'!D18</f>
        <v>0</v>
      </c>
      <c r="E174" s="426"/>
    </row>
    <row r="175" spans="1:7" hidden="1" x14ac:dyDescent="0.35">
      <c r="A175" s="182"/>
      <c r="C175" s="183"/>
      <c r="E175" s="162"/>
    </row>
    <row r="176" spans="1:7" hidden="1" x14ac:dyDescent="0.35">
      <c r="A176" s="184"/>
      <c r="B176" s="6"/>
      <c r="C176" s="185"/>
      <c r="D176" s="6"/>
      <c r="E176" s="186"/>
      <c r="F176" s="34"/>
      <c r="G176" s="4"/>
    </row>
    <row r="177" spans="1:7" hidden="1" x14ac:dyDescent="0.35">
      <c r="A177" s="182"/>
      <c r="C177" s="183"/>
      <c r="E177" s="162"/>
    </row>
    <row r="178" spans="1:7" hidden="1" x14ac:dyDescent="0.35">
      <c r="A178" s="190"/>
      <c r="B178" s="151" t="s">
        <v>105</v>
      </c>
      <c r="C178" s="191" t="s">
        <v>106</v>
      </c>
      <c r="D178" s="151"/>
      <c r="E178" s="192"/>
      <c r="F178" s="34"/>
      <c r="G178" s="4"/>
    </row>
    <row r="179" spans="1:7" hidden="1" x14ac:dyDescent="0.35">
      <c r="A179" s="190"/>
      <c r="B179" s="152">
        <f>D190</f>
        <v>0</v>
      </c>
      <c r="C179" s="191">
        <f>D191</f>
        <v>0</v>
      </c>
      <c r="D179" s="151"/>
      <c r="E179" s="192"/>
    </row>
    <row r="180" spans="1:7" hidden="1" x14ac:dyDescent="0.35">
      <c r="A180" s="190"/>
      <c r="B180" s="153"/>
      <c r="C180" s="191"/>
      <c r="D180" s="151"/>
      <c r="E180" s="192"/>
    </row>
    <row r="181" spans="1:7" hidden="1" x14ac:dyDescent="0.35">
      <c r="A181" s="190"/>
      <c r="B181" s="151">
        <f>DAY(D191-D190)</f>
        <v>0</v>
      </c>
      <c r="C181" s="191">
        <f>HOUR(E191)-HOUR(E190)</f>
        <v>0</v>
      </c>
      <c r="D181" s="153">
        <f>MINUTE(E191)-MINUTE(E190)</f>
        <v>0</v>
      </c>
      <c r="E181" s="192"/>
    </row>
    <row r="182" spans="1:7" hidden="1" x14ac:dyDescent="0.35">
      <c r="A182" s="190"/>
      <c r="B182" s="151">
        <f>(B181*24)*60</f>
        <v>0</v>
      </c>
      <c r="C182" s="191">
        <f>C181*60</f>
        <v>0</v>
      </c>
      <c r="D182" s="151"/>
      <c r="E182" s="192"/>
    </row>
    <row r="183" spans="1:7" hidden="1" x14ac:dyDescent="0.35">
      <c r="A183" s="190"/>
      <c r="B183" s="151"/>
      <c r="C183" s="191"/>
      <c r="D183" s="151"/>
      <c r="E183" s="192"/>
    </row>
    <row r="184" spans="1:7" hidden="1" x14ac:dyDescent="0.35">
      <c r="A184" s="190"/>
      <c r="B184" s="153">
        <f>B182+C182+D181</f>
        <v>0</v>
      </c>
      <c r="C184" s="191">
        <f>MOD(B184,1440)</f>
        <v>0</v>
      </c>
      <c r="D184" s="151">
        <f>MOD(C184,60)</f>
        <v>0</v>
      </c>
      <c r="E184" s="192"/>
    </row>
    <row r="185" spans="1:7" hidden="1" x14ac:dyDescent="0.35">
      <c r="A185" s="190"/>
      <c r="B185" s="151">
        <f>B184-C184</f>
        <v>0</v>
      </c>
      <c r="C185" s="191">
        <f>C184-D184</f>
        <v>0</v>
      </c>
      <c r="D185" s="151"/>
      <c r="E185" s="192"/>
    </row>
    <row r="186" spans="1:7" hidden="1" x14ac:dyDescent="0.35">
      <c r="A186" s="190"/>
      <c r="B186" s="151">
        <f>B185/1440</f>
        <v>0</v>
      </c>
      <c r="C186" s="191">
        <f>C185/60</f>
        <v>0</v>
      </c>
      <c r="D186" s="151"/>
      <c r="E186" s="192"/>
    </row>
    <row r="187" spans="1:7" ht="21.75" hidden="1" thickBot="1" x14ac:dyDescent="0.4">
      <c r="A187" s="190"/>
      <c r="B187" s="151"/>
      <c r="C187" s="191"/>
      <c r="D187" s="151"/>
      <c r="E187" s="192"/>
    </row>
    <row r="188" spans="1:7" ht="21.75" thickBot="1" x14ac:dyDescent="0.4">
      <c r="A188" s="427" t="s">
        <v>100</v>
      </c>
      <c r="B188" s="428"/>
      <c r="C188" s="428"/>
      <c r="D188" s="428"/>
      <c r="E188" s="429"/>
    </row>
    <row r="189" spans="1:7" ht="21.75" thickBot="1" x14ac:dyDescent="0.4">
      <c r="A189" s="154"/>
      <c r="B189" s="155"/>
      <c r="C189" s="158"/>
      <c r="D189" s="155"/>
      <c r="E189" s="202" t="s">
        <v>211</v>
      </c>
      <c r="F189" s="301" t="s">
        <v>212</v>
      </c>
    </row>
    <row r="190" spans="1:7" x14ac:dyDescent="0.35">
      <c r="A190" s="430" t="s">
        <v>334</v>
      </c>
      <c r="B190" s="431"/>
      <c r="C190" s="431"/>
      <c r="D190" s="180"/>
      <c r="E190" s="181">
        <v>7</v>
      </c>
      <c r="F190" s="302">
        <v>7.270833333333333</v>
      </c>
    </row>
    <row r="191" spans="1:7" x14ac:dyDescent="0.35">
      <c r="A191" s="430" t="s">
        <v>335</v>
      </c>
      <c r="B191" s="431"/>
      <c r="C191" s="431"/>
      <c r="D191" s="180"/>
      <c r="E191" s="181">
        <v>0</v>
      </c>
      <c r="F191" s="302">
        <v>0.8125</v>
      </c>
    </row>
    <row r="192" spans="1:7" x14ac:dyDescent="0.35">
      <c r="A192" s="154"/>
      <c r="B192" s="155"/>
      <c r="C192" s="158"/>
      <c r="D192" s="155"/>
      <c r="E192" s="162"/>
    </row>
    <row r="193" spans="1:5" x14ac:dyDescent="0.35">
      <c r="A193" s="154"/>
      <c r="B193" s="155"/>
      <c r="C193" s="158"/>
      <c r="D193" s="155"/>
      <c r="E193" s="162"/>
    </row>
    <row r="194" spans="1:5" x14ac:dyDescent="0.35">
      <c r="A194" s="154"/>
      <c r="B194" s="432" t="s">
        <v>104</v>
      </c>
      <c r="C194" s="434" t="str">
        <f>B186&amp;"  วัน"</f>
        <v>0  วัน</v>
      </c>
      <c r="D194" s="434"/>
      <c r="E194" s="162"/>
    </row>
    <row r="195" spans="1:5" ht="21.75" thickBot="1" x14ac:dyDescent="0.4">
      <c r="A195" s="156"/>
      <c r="B195" s="433"/>
      <c r="C195" s="435" t="str">
        <f>C186&amp;"  ชั่วโมง"</f>
        <v>0  ชั่วโมง</v>
      </c>
      <c r="D195" s="435"/>
      <c r="E195" s="163"/>
    </row>
    <row r="197" spans="1:5" ht="23.25" x14ac:dyDescent="0.5">
      <c r="C197" s="174" t="s">
        <v>8</v>
      </c>
      <c r="D197" s="175" t="s">
        <v>199</v>
      </c>
    </row>
    <row r="198" spans="1:5" x14ac:dyDescent="0.35">
      <c r="A198" s="35" t="s">
        <v>195</v>
      </c>
      <c r="C198" s="176">
        <v>24622</v>
      </c>
      <c r="D198" s="178"/>
    </row>
    <row r="199" spans="1:5" x14ac:dyDescent="0.35">
      <c r="A199" s="35" t="s">
        <v>198</v>
      </c>
      <c r="C199" s="177" t="s">
        <v>200</v>
      </c>
      <c r="D199" s="178"/>
    </row>
    <row r="200" spans="1:5" x14ac:dyDescent="0.35">
      <c r="A200" s="35" t="s">
        <v>196</v>
      </c>
      <c r="C200" s="176"/>
      <c r="D200" s="179"/>
    </row>
    <row r="201" spans="1:5" x14ac:dyDescent="0.35">
      <c r="A201" s="35" t="s">
        <v>197</v>
      </c>
      <c r="C201" s="176"/>
      <c r="D201" s="179"/>
    </row>
    <row r="202" spans="1:5" x14ac:dyDescent="0.35">
      <c r="A202" s="422" t="s">
        <v>160</v>
      </c>
      <c r="B202" s="422"/>
      <c r="C202" s="422"/>
    </row>
    <row r="203" spans="1:5" x14ac:dyDescent="0.35">
      <c r="A203" s="92" t="s">
        <v>133</v>
      </c>
      <c r="B203" s="164" t="s">
        <v>155</v>
      </c>
      <c r="C203" s="148" t="s">
        <v>134</v>
      </c>
    </row>
    <row r="204" spans="1:5" x14ac:dyDescent="0.35">
      <c r="A204" s="128">
        <v>80</v>
      </c>
      <c r="B204" s="200"/>
      <c r="C204" s="201">
        <f>+A204*B204</f>
        <v>0</v>
      </c>
      <c r="D204" s="127" t="s">
        <v>188</v>
      </c>
    </row>
    <row r="205" spans="1:5" x14ac:dyDescent="0.35">
      <c r="A205" s="128">
        <v>160</v>
      </c>
      <c r="B205" s="200"/>
      <c r="C205" s="201">
        <f t="shared" ref="C205:C206" si="5">+A205*B205</f>
        <v>0</v>
      </c>
      <c r="D205" s="127" t="s">
        <v>187</v>
      </c>
    </row>
    <row r="206" spans="1:5" x14ac:dyDescent="0.35">
      <c r="A206" s="128">
        <v>240</v>
      </c>
      <c r="B206" s="200"/>
      <c r="C206" s="201">
        <f t="shared" si="5"/>
        <v>0</v>
      </c>
      <c r="D206" s="127" t="s">
        <v>186</v>
      </c>
    </row>
    <row r="207" spans="1:5" ht="21.75" thickBot="1" x14ac:dyDescent="0.4">
      <c r="A207" s="128"/>
      <c r="B207" s="6"/>
      <c r="C207" s="199">
        <f>SUM(C204:C206)</f>
        <v>0</v>
      </c>
    </row>
    <row r="208" spans="1:5" ht="22.5" thickTop="1" thickBot="1" x14ac:dyDescent="0.4"/>
    <row r="209" spans="1:7" ht="24" thickBot="1" x14ac:dyDescent="0.4">
      <c r="A209" s="423" t="s">
        <v>207</v>
      </c>
      <c r="B209" s="424"/>
      <c r="C209" s="424"/>
      <c r="D209" s="424">
        <f>+'(1)กรอกข้อมูล'!D19</f>
        <v>0</v>
      </c>
      <c r="E209" s="426"/>
    </row>
    <row r="210" spans="1:7" hidden="1" x14ac:dyDescent="0.35">
      <c r="A210" s="182"/>
      <c r="C210" s="183"/>
      <c r="E210" s="162"/>
    </row>
    <row r="211" spans="1:7" hidden="1" x14ac:dyDescent="0.35">
      <c r="A211" s="184"/>
      <c r="B211" s="6"/>
      <c r="C211" s="185"/>
      <c r="D211" s="6"/>
      <c r="E211" s="186"/>
      <c r="F211" s="34"/>
      <c r="G211" s="4"/>
    </row>
    <row r="212" spans="1:7" hidden="1" x14ac:dyDescent="0.35">
      <c r="A212" s="182"/>
      <c r="C212" s="183"/>
      <c r="E212" s="162"/>
    </row>
    <row r="213" spans="1:7" hidden="1" x14ac:dyDescent="0.35">
      <c r="A213" s="190"/>
      <c r="B213" s="151" t="s">
        <v>105</v>
      </c>
      <c r="C213" s="191" t="s">
        <v>106</v>
      </c>
      <c r="D213" s="151"/>
      <c r="E213" s="192"/>
      <c r="F213" s="34"/>
      <c r="G213" s="4"/>
    </row>
    <row r="214" spans="1:7" hidden="1" x14ac:dyDescent="0.35">
      <c r="A214" s="190"/>
      <c r="B214" s="152">
        <f>D225</f>
        <v>0</v>
      </c>
      <c r="C214" s="191">
        <f>D226</f>
        <v>0</v>
      </c>
      <c r="D214" s="151"/>
      <c r="E214" s="192"/>
    </row>
    <row r="215" spans="1:7" hidden="1" x14ac:dyDescent="0.35">
      <c r="A215" s="190"/>
      <c r="B215" s="153"/>
      <c r="C215" s="191"/>
      <c r="D215" s="151"/>
      <c r="E215" s="192"/>
    </row>
    <row r="216" spans="1:7" hidden="1" x14ac:dyDescent="0.35">
      <c r="A216" s="190"/>
      <c r="B216" s="151">
        <f>DAY(D226-D225)</f>
        <v>0</v>
      </c>
      <c r="C216" s="191">
        <f>HOUR(E226)-HOUR(E225)</f>
        <v>0</v>
      </c>
      <c r="D216" s="153">
        <f>MINUTE(E226)-MINUTE(E225)</f>
        <v>0</v>
      </c>
      <c r="E216" s="192"/>
    </row>
    <row r="217" spans="1:7" hidden="1" x14ac:dyDescent="0.35">
      <c r="A217" s="190"/>
      <c r="B217" s="151">
        <f>(B216*24)*60</f>
        <v>0</v>
      </c>
      <c r="C217" s="191">
        <f>C216*60</f>
        <v>0</v>
      </c>
      <c r="D217" s="151"/>
      <c r="E217" s="192"/>
    </row>
    <row r="218" spans="1:7" hidden="1" x14ac:dyDescent="0.35">
      <c r="A218" s="190"/>
      <c r="B218" s="151"/>
      <c r="C218" s="191"/>
      <c r="D218" s="151"/>
      <c r="E218" s="192"/>
    </row>
    <row r="219" spans="1:7" hidden="1" x14ac:dyDescent="0.35">
      <c r="A219" s="190"/>
      <c r="B219" s="153">
        <f>B217+C217+D216</f>
        <v>0</v>
      </c>
      <c r="C219" s="191">
        <f>MOD(B219,1440)</f>
        <v>0</v>
      </c>
      <c r="D219" s="151">
        <f>MOD(C219,60)</f>
        <v>0</v>
      </c>
      <c r="E219" s="192"/>
    </row>
    <row r="220" spans="1:7" hidden="1" x14ac:dyDescent="0.35">
      <c r="A220" s="190"/>
      <c r="B220" s="151">
        <f>B219-C219</f>
        <v>0</v>
      </c>
      <c r="C220" s="191">
        <f>C219-D219</f>
        <v>0</v>
      </c>
      <c r="D220" s="151"/>
      <c r="E220" s="192"/>
    </row>
    <row r="221" spans="1:7" hidden="1" x14ac:dyDescent="0.35">
      <c r="A221" s="190"/>
      <c r="B221" s="151">
        <f>B220/1440</f>
        <v>0</v>
      </c>
      <c r="C221" s="191">
        <f>C220/60</f>
        <v>0</v>
      </c>
      <c r="D221" s="151"/>
      <c r="E221" s="192"/>
    </row>
    <row r="222" spans="1:7" ht="21.75" hidden="1" thickBot="1" x14ac:dyDescent="0.4">
      <c r="A222" s="190"/>
      <c r="B222" s="151"/>
      <c r="C222" s="191"/>
      <c r="D222" s="151"/>
      <c r="E222" s="192"/>
    </row>
    <row r="223" spans="1:7" ht="21.75" thickBot="1" x14ac:dyDescent="0.4">
      <c r="A223" s="427" t="s">
        <v>100</v>
      </c>
      <c r="B223" s="428"/>
      <c r="C223" s="428"/>
      <c r="D223" s="428"/>
      <c r="E223" s="429"/>
    </row>
    <row r="224" spans="1:7" ht="21.75" thickBot="1" x14ac:dyDescent="0.4">
      <c r="A224" s="154"/>
      <c r="B224" s="155"/>
      <c r="C224" s="158"/>
      <c r="D224" s="155"/>
      <c r="E224" s="202" t="s">
        <v>211</v>
      </c>
      <c r="F224" s="301" t="s">
        <v>212</v>
      </c>
    </row>
    <row r="225" spans="1:6" x14ac:dyDescent="0.35">
      <c r="A225" s="430" t="s">
        <v>334</v>
      </c>
      <c r="B225" s="431"/>
      <c r="C225" s="431"/>
      <c r="D225" s="180"/>
      <c r="E225" s="181">
        <v>7</v>
      </c>
      <c r="F225" s="302">
        <v>7.270833333333333</v>
      </c>
    </row>
    <row r="226" spans="1:6" x14ac:dyDescent="0.35">
      <c r="A226" s="430" t="s">
        <v>335</v>
      </c>
      <c r="B226" s="431"/>
      <c r="C226" s="431"/>
      <c r="D226" s="180"/>
      <c r="E226" s="181">
        <v>0</v>
      </c>
      <c r="F226" s="302">
        <v>0.8125</v>
      </c>
    </row>
    <row r="227" spans="1:6" x14ac:dyDescent="0.35">
      <c r="A227" s="154"/>
      <c r="B227" s="155"/>
      <c r="C227" s="158"/>
      <c r="D227" s="155"/>
      <c r="E227" s="162"/>
    </row>
    <row r="228" spans="1:6" x14ac:dyDescent="0.35">
      <c r="A228" s="154"/>
      <c r="B228" s="155"/>
      <c r="C228" s="158"/>
      <c r="D228" s="155"/>
      <c r="E228" s="162"/>
    </row>
    <row r="229" spans="1:6" x14ac:dyDescent="0.35">
      <c r="A229" s="154"/>
      <c r="B229" s="432" t="s">
        <v>104</v>
      </c>
      <c r="C229" s="434" t="str">
        <f>B221&amp;"  วัน"</f>
        <v>0  วัน</v>
      </c>
      <c r="D229" s="434"/>
      <c r="E229" s="162"/>
    </row>
    <row r="230" spans="1:6" ht="21.75" thickBot="1" x14ac:dyDescent="0.4">
      <c r="A230" s="156"/>
      <c r="B230" s="433"/>
      <c r="C230" s="435" t="str">
        <f>C221&amp;"  ชั่วโมง"</f>
        <v>0  ชั่วโมง</v>
      </c>
      <c r="D230" s="435"/>
      <c r="E230" s="163"/>
    </row>
    <row r="232" spans="1:6" ht="23.25" x14ac:dyDescent="0.5">
      <c r="C232" s="174" t="s">
        <v>8</v>
      </c>
      <c r="D232" s="175" t="s">
        <v>199</v>
      </c>
    </row>
    <row r="233" spans="1:6" x14ac:dyDescent="0.35">
      <c r="A233" s="35" t="s">
        <v>195</v>
      </c>
      <c r="C233" s="176">
        <v>24622</v>
      </c>
      <c r="D233" s="178"/>
    </row>
    <row r="234" spans="1:6" x14ac:dyDescent="0.35">
      <c r="A234" s="35" t="s">
        <v>198</v>
      </c>
      <c r="C234" s="177" t="s">
        <v>200</v>
      </c>
      <c r="D234" s="178"/>
    </row>
    <row r="235" spans="1:6" x14ac:dyDescent="0.35">
      <c r="A235" s="35" t="s">
        <v>196</v>
      </c>
      <c r="C235" s="176"/>
      <c r="D235" s="179"/>
    </row>
    <row r="236" spans="1:6" x14ac:dyDescent="0.35">
      <c r="A236" s="35" t="s">
        <v>197</v>
      </c>
      <c r="C236" s="176"/>
      <c r="D236" s="179"/>
    </row>
    <row r="237" spans="1:6" x14ac:dyDescent="0.35">
      <c r="A237" s="422" t="s">
        <v>160</v>
      </c>
      <c r="B237" s="422"/>
      <c r="C237" s="422"/>
    </row>
    <row r="238" spans="1:6" x14ac:dyDescent="0.35">
      <c r="A238" s="92" t="s">
        <v>133</v>
      </c>
      <c r="B238" s="164" t="s">
        <v>155</v>
      </c>
      <c r="C238" s="148" t="s">
        <v>134</v>
      </c>
    </row>
    <row r="239" spans="1:6" x14ac:dyDescent="0.35">
      <c r="A239" s="128">
        <v>80</v>
      </c>
      <c r="B239" s="200"/>
      <c r="C239" s="201">
        <f>+A239*B239</f>
        <v>0</v>
      </c>
      <c r="D239" s="127" t="s">
        <v>188</v>
      </c>
    </row>
    <row r="240" spans="1:6" x14ac:dyDescent="0.35">
      <c r="A240" s="128">
        <v>160</v>
      </c>
      <c r="B240" s="200"/>
      <c r="C240" s="201">
        <f t="shared" ref="C240:C241" si="6">+A240*B240</f>
        <v>0</v>
      </c>
      <c r="D240" s="127" t="s">
        <v>187</v>
      </c>
    </row>
    <row r="241" spans="1:7" x14ac:dyDescent="0.35">
      <c r="A241" s="128">
        <v>240</v>
      </c>
      <c r="B241" s="200"/>
      <c r="C241" s="201">
        <f t="shared" si="6"/>
        <v>0</v>
      </c>
      <c r="D241" s="127" t="s">
        <v>186</v>
      </c>
    </row>
    <row r="242" spans="1:7" ht="21.75" thickBot="1" x14ac:dyDescent="0.4">
      <c r="A242" s="128"/>
      <c r="B242" s="6"/>
      <c r="C242" s="199">
        <f>SUM(C239:C241)</f>
        <v>0</v>
      </c>
    </row>
    <row r="243" spans="1:7" ht="22.5" thickTop="1" thickBot="1" x14ac:dyDescent="0.4"/>
    <row r="244" spans="1:7" ht="24" thickBot="1" x14ac:dyDescent="0.4">
      <c r="A244" s="423" t="s">
        <v>208</v>
      </c>
      <c r="B244" s="424"/>
      <c r="C244" s="424"/>
      <c r="D244" s="424">
        <f>+'(1)กรอกข้อมูล'!D20</f>
        <v>0</v>
      </c>
      <c r="E244" s="426"/>
    </row>
    <row r="245" spans="1:7" hidden="1" x14ac:dyDescent="0.35">
      <c r="A245" s="182"/>
      <c r="C245" s="183"/>
      <c r="E245" s="162"/>
    </row>
    <row r="246" spans="1:7" hidden="1" x14ac:dyDescent="0.35">
      <c r="A246" s="184"/>
      <c r="B246" s="6"/>
      <c r="C246" s="185"/>
      <c r="D246" s="6"/>
      <c r="E246" s="186"/>
      <c r="F246" s="34"/>
      <c r="G246" s="4"/>
    </row>
    <row r="247" spans="1:7" hidden="1" x14ac:dyDescent="0.35">
      <c r="A247" s="182"/>
      <c r="C247" s="183"/>
      <c r="E247" s="162"/>
    </row>
    <row r="248" spans="1:7" hidden="1" x14ac:dyDescent="0.35">
      <c r="A248" s="190"/>
      <c r="B248" s="151" t="s">
        <v>105</v>
      </c>
      <c r="C248" s="191" t="s">
        <v>106</v>
      </c>
      <c r="D248" s="151"/>
      <c r="E248" s="192"/>
      <c r="F248" s="34"/>
      <c r="G248" s="4"/>
    </row>
    <row r="249" spans="1:7" hidden="1" x14ac:dyDescent="0.35">
      <c r="A249" s="190"/>
      <c r="B249" s="152">
        <f>D260</f>
        <v>0</v>
      </c>
      <c r="C249" s="191">
        <f>D261</f>
        <v>0</v>
      </c>
      <c r="D249" s="151"/>
      <c r="E249" s="192"/>
    </row>
    <row r="250" spans="1:7" hidden="1" x14ac:dyDescent="0.35">
      <c r="A250" s="190"/>
      <c r="B250" s="153"/>
      <c r="C250" s="191"/>
      <c r="D250" s="151"/>
      <c r="E250" s="192"/>
    </row>
    <row r="251" spans="1:7" hidden="1" x14ac:dyDescent="0.35">
      <c r="A251" s="190"/>
      <c r="B251" s="151">
        <f>DAY(D261-D260)</f>
        <v>0</v>
      </c>
      <c r="C251" s="191">
        <f>HOUR(E261)-HOUR(E260)</f>
        <v>0</v>
      </c>
      <c r="D251" s="153">
        <f>MINUTE(E261)-MINUTE(E260)</f>
        <v>0</v>
      </c>
      <c r="E251" s="192"/>
    </row>
    <row r="252" spans="1:7" hidden="1" x14ac:dyDescent="0.35">
      <c r="A252" s="190"/>
      <c r="B252" s="151">
        <f>(B251*24)*60</f>
        <v>0</v>
      </c>
      <c r="C252" s="191">
        <f>C251*60</f>
        <v>0</v>
      </c>
      <c r="D252" s="151"/>
      <c r="E252" s="192"/>
    </row>
    <row r="253" spans="1:7" hidden="1" x14ac:dyDescent="0.35">
      <c r="A253" s="190"/>
      <c r="B253" s="151"/>
      <c r="C253" s="191"/>
      <c r="D253" s="151"/>
      <c r="E253" s="192"/>
    </row>
    <row r="254" spans="1:7" hidden="1" x14ac:dyDescent="0.35">
      <c r="A254" s="190"/>
      <c r="B254" s="153">
        <f>B252+C252+D251</f>
        <v>0</v>
      </c>
      <c r="C254" s="191">
        <f>MOD(B254,1440)</f>
        <v>0</v>
      </c>
      <c r="D254" s="151">
        <f>MOD(C254,60)</f>
        <v>0</v>
      </c>
      <c r="E254" s="192"/>
    </row>
    <row r="255" spans="1:7" hidden="1" x14ac:dyDescent="0.35">
      <c r="A255" s="190"/>
      <c r="B255" s="151">
        <f>B254-C254</f>
        <v>0</v>
      </c>
      <c r="C255" s="191">
        <f>C254-D254</f>
        <v>0</v>
      </c>
      <c r="D255" s="151"/>
      <c r="E255" s="192"/>
    </row>
    <row r="256" spans="1:7" hidden="1" x14ac:dyDescent="0.35">
      <c r="A256" s="190"/>
      <c r="B256" s="151">
        <f>B255/1440</f>
        <v>0</v>
      </c>
      <c r="C256" s="191">
        <f>C255/60</f>
        <v>0</v>
      </c>
      <c r="D256" s="151"/>
      <c r="E256" s="192"/>
    </row>
    <row r="257" spans="1:6" ht="21.75" hidden="1" thickBot="1" x14ac:dyDescent="0.4">
      <c r="A257" s="190"/>
      <c r="B257" s="151"/>
      <c r="C257" s="191"/>
      <c r="D257" s="151"/>
      <c r="E257" s="192"/>
    </row>
    <row r="258" spans="1:6" ht="21.75" thickBot="1" x14ac:dyDescent="0.4">
      <c r="A258" s="427" t="s">
        <v>100</v>
      </c>
      <c r="B258" s="428"/>
      <c r="C258" s="428"/>
      <c r="D258" s="428"/>
      <c r="E258" s="429"/>
    </row>
    <row r="259" spans="1:6" ht="21.75" thickBot="1" x14ac:dyDescent="0.4">
      <c r="A259" s="154"/>
      <c r="B259" s="155"/>
      <c r="C259" s="158"/>
      <c r="D259" s="155"/>
      <c r="E259" s="202" t="s">
        <v>211</v>
      </c>
      <c r="F259" s="301" t="s">
        <v>212</v>
      </c>
    </row>
    <row r="260" spans="1:6" x14ac:dyDescent="0.35">
      <c r="A260" s="430" t="s">
        <v>334</v>
      </c>
      <c r="B260" s="431"/>
      <c r="C260" s="431"/>
      <c r="D260" s="180"/>
      <c r="E260" s="181">
        <v>7</v>
      </c>
      <c r="F260" s="302">
        <v>7.270833333333333</v>
      </c>
    </row>
    <row r="261" spans="1:6" x14ac:dyDescent="0.35">
      <c r="A261" s="430" t="s">
        <v>335</v>
      </c>
      <c r="B261" s="431"/>
      <c r="C261" s="431"/>
      <c r="D261" s="180"/>
      <c r="E261" s="181">
        <v>0</v>
      </c>
      <c r="F261" s="302">
        <v>0.8125</v>
      </c>
    </row>
    <row r="262" spans="1:6" x14ac:dyDescent="0.35">
      <c r="A262" s="154"/>
      <c r="B262" s="155"/>
      <c r="C262" s="158"/>
      <c r="D262" s="155"/>
      <c r="E262" s="162"/>
    </row>
    <row r="263" spans="1:6" x14ac:dyDescent="0.35">
      <c r="A263" s="154"/>
      <c r="B263" s="155"/>
      <c r="C263" s="158"/>
      <c r="D263" s="155"/>
      <c r="E263" s="162"/>
    </row>
    <row r="264" spans="1:6" x14ac:dyDescent="0.35">
      <c r="A264" s="154"/>
      <c r="B264" s="432" t="s">
        <v>104</v>
      </c>
      <c r="C264" s="434" t="str">
        <f>B256&amp;"  วัน"</f>
        <v>0  วัน</v>
      </c>
      <c r="D264" s="434"/>
      <c r="E264" s="162"/>
    </row>
    <row r="265" spans="1:6" ht="21.75" thickBot="1" x14ac:dyDescent="0.4">
      <c r="A265" s="156"/>
      <c r="B265" s="433"/>
      <c r="C265" s="435" t="str">
        <f>C256&amp;"  ชั่วโมง"</f>
        <v>0  ชั่วโมง</v>
      </c>
      <c r="D265" s="435"/>
      <c r="E265" s="163"/>
    </row>
    <row r="267" spans="1:6" ht="23.25" x14ac:dyDescent="0.5">
      <c r="C267" s="174" t="s">
        <v>8</v>
      </c>
      <c r="D267" s="175" t="s">
        <v>199</v>
      </c>
    </row>
    <row r="268" spans="1:6" x14ac:dyDescent="0.35">
      <c r="A268" s="35" t="s">
        <v>195</v>
      </c>
      <c r="C268" s="176">
        <v>24622</v>
      </c>
      <c r="D268" s="178"/>
    </row>
    <row r="269" spans="1:6" x14ac:dyDescent="0.35">
      <c r="A269" s="35" t="s">
        <v>198</v>
      </c>
      <c r="C269" s="177" t="s">
        <v>200</v>
      </c>
      <c r="D269" s="178"/>
    </row>
    <row r="270" spans="1:6" x14ac:dyDescent="0.35">
      <c r="A270" s="35" t="s">
        <v>196</v>
      </c>
      <c r="C270" s="176"/>
      <c r="D270" s="179"/>
    </row>
    <row r="271" spans="1:6" x14ac:dyDescent="0.35">
      <c r="A271" s="35" t="s">
        <v>197</v>
      </c>
      <c r="C271" s="176"/>
      <c r="D271" s="179"/>
    </row>
    <row r="273" spans="1:7" x14ac:dyDescent="0.35">
      <c r="A273" s="422" t="s">
        <v>160</v>
      </c>
      <c r="B273" s="422"/>
      <c r="C273" s="422"/>
    </row>
    <row r="274" spans="1:7" x14ac:dyDescent="0.35">
      <c r="A274" s="92" t="s">
        <v>133</v>
      </c>
      <c r="B274" s="164" t="s">
        <v>155</v>
      </c>
      <c r="C274" s="148" t="s">
        <v>134</v>
      </c>
    </row>
    <row r="275" spans="1:7" x14ac:dyDescent="0.35">
      <c r="A275" s="128">
        <v>80</v>
      </c>
      <c r="B275" s="200"/>
      <c r="C275" s="201">
        <f>+A275*B275</f>
        <v>0</v>
      </c>
      <c r="D275" s="127" t="s">
        <v>188</v>
      </c>
    </row>
    <row r="276" spans="1:7" x14ac:dyDescent="0.35">
      <c r="A276" s="128">
        <v>160</v>
      </c>
      <c r="B276" s="200"/>
      <c r="C276" s="201">
        <f t="shared" ref="C276:C277" si="7">+A276*B276</f>
        <v>0</v>
      </c>
      <c r="D276" s="127" t="s">
        <v>187</v>
      </c>
    </row>
    <row r="277" spans="1:7" x14ac:dyDescent="0.35">
      <c r="A277" s="128">
        <v>240</v>
      </c>
      <c r="B277" s="200"/>
      <c r="C277" s="201">
        <f t="shared" si="7"/>
        <v>0</v>
      </c>
      <c r="D277" s="127" t="s">
        <v>186</v>
      </c>
    </row>
    <row r="278" spans="1:7" ht="21.75" thickBot="1" x14ac:dyDescent="0.4">
      <c r="A278" s="128"/>
      <c r="B278" s="6"/>
      <c r="C278" s="199">
        <f>SUM(C275:C277)</f>
        <v>0</v>
      </c>
    </row>
    <row r="279" spans="1:7" ht="22.5" thickTop="1" thickBot="1" x14ac:dyDescent="0.4"/>
    <row r="280" spans="1:7" ht="24" thickBot="1" x14ac:dyDescent="0.4">
      <c r="A280" s="423" t="s">
        <v>209</v>
      </c>
      <c r="B280" s="424"/>
      <c r="C280" s="424"/>
      <c r="D280" s="424">
        <f>+'(1)กรอกข้อมูล'!D21</f>
        <v>0</v>
      </c>
      <c r="E280" s="426"/>
    </row>
    <row r="281" spans="1:7" hidden="1" x14ac:dyDescent="0.35">
      <c r="A281" s="182"/>
      <c r="C281" s="183"/>
      <c r="E281" s="162"/>
    </row>
    <row r="282" spans="1:7" hidden="1" x14ac:dyDescent="0.35">
      <c r="A282" s="184"/>
      <c r="B282" s="6"/>
      <c r="C282" s="185"/>
      <c r="D282" s="6"/>
      <c r="E282" s="186"/>
      <c r="F282" s="34"/>
      <c r="G282" s="4"/>
    </row>
    <row r="283" spans="1:7" hidden="1" x14ac:dyDescent="0.35">
      <c r="A283" s="182"/>
      <c r="C283" s="183"/>
      <c r="E283" s="162"/>
    </row>
    <row r="284" spans="1:7" hidden="1" x14ac:dyDescent="0.35">
      <c r="A284" s="190"/>
      <c r="B284" s="151" t="s">
        <v>105</v>
      </c>
      <c r="C284" s="191" t="s">
        <v>106</v>
      </c>
      <c r="D284" s="151"/>
      <c r="E284" s="192"/>
      <c r="F284" s="34"/>
      <c r="G284" s="4"/>
    </row>
    <row r="285" spans="1:7" hidden="1" x14ac:dyDescent="0.35">
      <c r="A285" s="190"/>
      <c r="B285" s="152">
        <f>D296</f>
        <v>0</v>
      </c>
      <c r="C285" s="191">
        <f>D297</f>
        <v>0</v>
      </c>
      <c r="D285" s="151"/>
      <c r="E285" s="192"/>
    </row>
    <row r="286" spans="1:7" hidden="1" x14ac:dyDescent="0.35">
      <c r="A286" s="190"/>
      <c r="B286" s="153"/>
      <c r="C286" s="191"/>
      <c r="D286" s="151"/>
      <c r="E286" s="192"/>
    </row>
    <row r="287" spans="1:7" hidden="1" x14ac:dyDescent="0.35">
      <c r="A287" s="190"/>
      <c r="B287" s="151">
        <f>DAY(D297-D296)</f>
        <v>0</v>
      </c>
      <c r="C287" s="191">
        <f>HOUR(E297)-HOUR(E296)</f>
        <v>0</v>
      </c>
      <c r="D287" s="153">
        <f>MINUTE(E297)-MINUTE(E296)</f>
        <v>0</v>
      </c>
      <c r="E287" s="192"/>
    </row>
    <row r="288" spans="1:7" hidden="1" x14ac:dyDescent="0.35">
      <c r="A288" s="190"/>
      <c r="B288" s="151">
        <f>(B287*24)*60</f>
        <v>0</v>
      </c>
      <c r="C288" s="191">
        <f>C287*60</f>
        <v>0</v>
      </c>
      <c r="D288" s="151"/>
      <c r="E288" s="192"/>
    </row>
    <row r="289" spans="1:6" hidden="1" x14ac:dyDescent="0.35">
      <c r="A289" s="190"/>
      <c r="B289" s="151"/>
      <c r="C289" s="191"/>
      <c r="D289" s="151"/>
      <c r="E289" s="192"/>
    </row>
    <row r="290" spans="1:6" hidden="1" x14ac:dyDescent="0.35">
      <c r="A290" s="190"/>
      <c r="B290" s="153">
        <f>B288+C288+D287</f>
        <v>0</v>
      </c>
      <c r="C290" s="191">
        <f>MOD(B290,1440)</f>
        <v>0</v>
      </c>
      <c r="D290" s="151">
        <f>MOD(C290,60)</f>
        <v>0</v>
      </c>
      <c r="E290" s="192"/>
    </row>
    <row r="291" spans="1:6" hidden="1" x14ac:dyDescent="0.35">
      <c r="A291" s="190"/>
      <c r="B291" s="151">
        <f>B290-C290</f>
        <v>0</v>
      </c>
      <c r="C291" s="191">
        <f>C290-D290</f>
        <v>0</v>
      </c>
      <c r="D291" s="151"/>
      <c r="E291" s="192"/>
    </row>
    <row r="292" spans="1:6" hidden="1" x14ac:dyDescent="0.35">
      <c r="A292" s="190"/>
      <c r="B292" s="151">
        <f>B291/1440</f>
        <v>0</v>
      </c>
      <c r="C292" s="191">
        <f>C291/60</f>
        <v>0</v>
      </c>
      <c r="D292" s="151"/>
      <c r="E292" s="192"/>
    </row>
    <row r="293" spans="1:6" ht="21.75" hidden="1" thickBot="1" x14ac:dyDescent="0.4">
      <c r="A293" s="190"/>
      <c r="B293" s="151"/>
      <c r="C293" s="191"/>
      <c r="D293" s="151"/>
      <c r="E293" s="192"/>
    </row>
    <row r="294" spans="1:6" ht="21.75" thickBot="1" x14ac:dyDescent="0.4">
      <c r="A294" s="427" t="s">
        <v>100</v>
      </c>
      <c r="B294" s="428"/>
      <c r="C294" s="428"/>
      <c r="D294" s="428"/>
      <c r="E294" s="429"/>
    </row>
    <row r="295" spans="1:6" ht="21.75" thickBot="1" x14ac:dyDescent="0.4">
      <c r="A295" s="154"/>
      <c r="B295" s="155"/>
      <c r="C295" s="158"/>
      <c r="D295" s="155"/>
      <c r="E295" s="202" t="s">
        <v>211</v>
      </c>
      <c r="F295" s="301" t="s">
        <v>212</v>
      </c>
    </row>
    <row r="296" spans="1:6" x14ac:dyDescent="0.35">
      <c r="A296" s="430" t="s">
        <v>334</v>
      </c>
      <c r="B296" s="431"/>
      <c r="C296" s="431"/>
      <c r="D296" s="180"/>
      <c r="E296" s="181">
        <v>7</v>
      </c>
      <c r="F296" s="302">
        <v>7.270833333333333</v>
      </c>
    </row>
    <row r="297" spans="1:6" x14ac:dyDescent="0.35">
      <c r="A297" s="430" t="s">
        <v>335</v>
      </c>
      <c r="B297" s="431"/>
      <c r="C297" s="431"/>
      <c r="D297" s="180"/>
      <c r="E297" s="181">
        <v>0</v>
      </c>
      <c r="F297" s="302">
        <v>0.8125</v>
      </c>
    </row>
    <row r="298" spans="1:6" x14ac:dyDescent="0.35">
      <c r="A298" s="154"/>
      <c r="B298" s="155"/>
      <c r="C298" s="158"/>
      <c r="D298" s="155"/>
      <c r="E298" s="162"/>
    </row>
    <row r="299" spans="1:6" x14ac:dyDescent="0.35">
      <c r="A299" s="154"/>
      <c r="B299" s="155"/>
      <c r="C299" s="158"/>
      <c r="D299" s="155"/>
      <c r="E299" s="162"/>
    </row>
    <row r="300" spans="1:6" x14ac:dyDescent="0.35">
      <c r="A300" s="154"/>
      <c r="B300" s="432" t="s">
        <v>104</v>
      </c>
      <c r="C300" s="434" t="str">
        <f>B292&amp;"  วัน"</f>
        <v>0  วัน</v>
      </c>
      <c r="D300" s="434"/>
      <c r="E300" s="162"/>
    </row>
    <row r="301" spans="1:6" ht="21.75" thickBot="1" x14ac:dyDescent="0.4">
      <c r="A301" s="156"/>
      <c r="B301" s="433"/>
      <c r="C301" s="435" t="str">
        <f>C292&amp;"  ชั่วโมง"</f>
        <v>0  ชั่วโมง</v>
      </c>
      <c r="D301" s="435"/>
      <c r="E301" s="163"/>
    </row>
    <row r="303" spans="1:6" ht="23.25" x14ac:dyDescent="0.5">
      <c r="C303" s="174" t="s">
        <v>8</v>
      </c>
      <c r="D303" s="175" t="s">
        <v>199</v>
      </c>
    </row>
    <row r="304" spans="1:6" x14ac:dyDescent="0.35">
      <c r="A304" s="35" t="s">
        <v>195</v>
      </c>
      <c r="C304" s="176">
        <v>24622</v>
      </c>
      <c r="D304" s="178"/>
    </row>
    <row r="305" spans="1:7" x14ac:dyDescent="0.35">
      <c r="A305" s="35" t="s">
        <v>198</v>
      </c>
      <c r="C305" s="177" t="s">
        <v>200</v>
      </c>
      <c r="D305" s="178"/>
    </row>
    <row r="306" spans="1:7" x14ac:dyDescent="0.35">
      <c r="A306" s="35" t="s">
        <v>196</v>
      </c>
      <c r="C306" s="176"/>
      <c r="D306" s="179"/>
    </row>
    <row r="307" spans="1:7" x14ac:dyDescent="0.35">
      <c r="A307" s="35" t="s">
        <v>197</v>
      </c>
      <c r="C307" s="176"/>
      <c r="D307" s="179"/>
    </row>
    <row r="309" spans="1:7" x14ac:dyDescent="0.35">
      <c r="A309" s="422" t="s">
        <v>160</v>
      </c>
      <c r="B309" s="422"/>
      <c r="C309" s="422"/>
    </row>
    <row r="310" spans="1:7" x14ac:dyDescent="0.35">
      <c r="A310" s="92" t="s">
        <v>133</v>
      </c>
      <c r="B310" s="164" t="s">
        <v>155</v>
      </c>
      <c r="C310" s="148" t="s">
        <v>134</v>
      </c>
    </row>
    <row r="311" spans="1:7" x14ac:dyDescent="0.35">
      <c r="A311" s="128">
        <v>80</v>
      </c>
      <c r="B311" s="200"/>
      <c r="C311" s="201">
        <f>+A311*B311</f>
        <v>0</v>
      </c>
      <c r="D311" s="127" t="s">
        <v>188</v>
      </c>
    </row>
    <row r="312" spans="1:7" x14ac:dyDescent="0.35">
      <c r="A312" s="128">
        <v>160</v>
      </c>
      <c r="B312" s="200"/>
      <c r="C312" s="201">
        <f t="shared" ref="C312:C313" si="8">+A312*B312</f>
        <v>0</v>
      </c>
      <c r="D312" s="127" t="s">
        <v>187</v>
      </c>
    </row>
    <row r="313" spans="1:7" x14ac:dyDescent="0.35">
      <c r="A313" s="128">
        <v>240</v>
      </c>
      <c r="B313" s="200"/>
      <c r="C313" s="201">
        <f t="shared" si="8"/>
        <v>0</v>
      </c>
      <c r="D313" s="127" t="s">
        <v>186</v>
      </c>
    </row>
    <row r="314" spans="1:7" ht="21.75" thickBot="1" x14ac:dyDescent="0.4">
      <c r="A314" s="128"/>
      <c r="B314" s="6"/>
      <c r="C314" s="199">
        <f>SUM(C311:C313)</f>
        <v>0</v>
      </c>
    </row>
    <row r="315" spans="1:7" ht="22.5" thickTop="1" thickBot="1" x14ac:dyDescent="0.4"/>
    <row r="316" spans="1:7" ht="24" thickBot="1" x14ac:dyDescent="0.4">
      <c r="A316" s="423" t="s">
        <v>210</v>
      </c>
      <c r="B316" s="424"/>
      <c r="C316" s="424"/>
      <c r="D316" s="424">
        <f>+'(1)กรอกข้อมูล'!D22</f>
        <v>0</v>
      </c>
      <c r="E316" s="426"/>
    </row>
    <row r="317" spans="1:7" hidden="1" x14ac:dyDescent="0.35">
      <c r="A317" s="182"/>
      <c r="C317" s="183"/>
      <c r="E317" s="162"/>
    </row>
    <row r="318" spans="1:7" hidden="1" x14ac:dyDescent="0.35">
      <c r="A318" s="184"/>
      <c r="B318" s="6"/>
      <c r="C318" s="185"/>
      <c r="D318" s="6"/>
      <c r="E318" s="186"/>
      <c r="F318" s="34"/>
      <c r="G318" s="4"/>
    </row>
    <row r="319" spans="1:7" hidden="1" x14ac:dyDescent="0.35">
      <c r="A319" s="182"/>
      <c r="C319" s="183"/>
      <c r="E319" s="162"/>
    </row>
    <row r="320" spans="1:7" hidden="1" x14ac:dyDescent="0.35">
      <c r="A320" s="190"/>
      <c r="B320" s="151" t="s">
        <v>105</v>
      </c>
      <c r="C320" s="191" t="s">
        <v>106</v>
      </c>
      <c r="D320" s="151"/>
      <c r="E320" s="192"/>
      <c r="F320" s="34"/>
      <c r="G320" s="4"/>
    </row>
    <row r="321" spans="1:6" hidden="1" x14ac:dyDescent="0.35">
      <c r="A321" s="190"/>
      <c r="B321" s="152">
        <f>D332</f>
        <v>0</v>
      </c>
      <c r="C321" s="191">
        <f>D333</f>
        <v>0</v>
      </c>
      <c r="D321" s="151"/>
      <c r="E321" s="192"/>
    </row>
    <row r="322" spans="1:6" hidden="1" x14ac:dyDescent="0.35">
      <c r="A322" s="190"/>
      <c r="B322" s="153"/>
      <c r="C322" s="191"/>
      <c r="D322" s="151"/>
      <c r="E322" s="192"/>
    </row>
    <row r="323" spans="1:6" hidden="1" x14ac:dyDescent="0.35">
      <c r="A323" s="190"/>
      <c r="B323" s="151">
        <f>DAY(D333-D332)</f>
        <v>0</v>
      </c>
      <c r="C323" s="191">
        <f>HOUR(E333)-HOUR(E332)</f>
        <v>0</v>
      </c>
      <c r="D323" s="153">
        <f>MINUTE(E333)-MINUTE(E332)</f>
        <v>0</v>
      </c>
      <c r="E323" s="192"/>
    </row>
    <row r="324" spans="1:6" hidden="1" x14ac:dyDescent="0.35">
      <c r="A324" s="190"/>
      <c r="B324" s="151">
        <f>(B323*24)*60</f>
        <v>0</v>
      </c>
      <c r="C324" s="191">
        <f>C323*60</f>
        <v>0</v>
      </c>
      <c r="D324" s="151"/>
      <c r="E324" s="192"/>
    </row>
    <row r="325" spans="1:6" hidden="1" x14ac:dyDescent="0.35">
      <c r="A325" s="190"/>
      <c r="B325" s="151"/>
      <c r="C325" s="191"/>
      <c r="D325" s="151"/>
      <c r="E325" s="192"/>
    </row>
    <row r="326" spans="1:6" hidden="1" x14ac:dyDescent="0.35">
      <c r="A326" s="190"/>
      <c r="B326" s="153">
        <f>B324+C324+D323</f>
        <v>0</v>
      </c>
      <c r="C326" s="191">
        <f>MOD(B326,1440)</f>
        <v>0</v>
      </c>
      <c r="D326" s="151">
        <f>MOD(C326,60)</f>
        <v>0</v>
      </c>
      <c r="E326" s="192"/>
    </row>
    <row r="327" spans="1:6" hidden="1" x14ac:dyDescent="0.35">
      <c r="A327" s="190"/>
      <c r="B327" s="151">
        <f>B326-C326</f>
        <v>0</v>
      </c>
      <c r="C327" s="191">
        <f>C326-D326</f>
        <v>0</v>
      </c>
      <c r="D327" s="151"/>
      <c r="E327" s="192"/>
    </row>
    <row r="328" spans="1:6" hidden="1" x14ac:dyDescent="0.35">
      <c r="A328" s="190"/>
      <c r="B328" s="151">
        <f>B327/1440</f>
        <v>0</v>
      </c>
      <c r="C328" s="191">
        <f>C327/60</f>
        <v>0</v>
      </c>
      <c r="D328" s="151"/>
      <c r="E328" s="192"/>
    </row>
    <row r="329" spans="1:6" ht="21.75" hidden="1" thickBot="1" x14ac:dyDescent="0.4">
      <c r="A329" s="190"/>
      <c r="B329" s="151"/>
      <c r="C329" s="191"/>
      <c r="D329" s="151"/>
      <c r="E329" s="192"/>
    </row>
    <row r="330" spans="1:6" ht="21.75" thickBot="1" x14ac:dyDescent="0.4">
      <c r="A330" s="427" t="s">
        <v>100</v>
      </c>
      <c r="B330" s="428"/>
      <c r="C330" s="428"/>
      <c r="D330" s="428"/>
      <c r="E330" s="429"/>
    </row>
    <row r="331" spans="1:6" ht="21.75" thickBot="1" x14ac:dyDescent="0.4">
      <c r="A331" s="154"/>
      <c r="B331" s="155"/>
      <c r="C331" s="158"/>
      <c r="D331" s="155"/>
      <c r="E331" s="202" t="s">
        <v>211</v>
      </c>
      <c r="F331" s="301" t="s">
        <v>212</v>
      </c>
    </row>
    <row r="332" spans="1:6" x14ac:dyDescent="0.35">
      <c r="A332" s="430" t="s">
        <v>334</v>
      </c>
      <c r="B332" s="431"/>
      <c r="C332" s="431"/>
      <c r="D332" s="180"/>
      <c r="E332" s="181">
        <v>7</v>
      </c>
      <c r="F332" s="302">
        <v>7.270833333333333</v>
      </c>
    </row>
    <row r="333" spans="1:6" x14ac:dyDescent="0.35">
      <c r="A333" s="430" t="s">
        <v>335</v>
      </c>
      <c r="B333" s="431"/>
      <c r="C333" s="431"/>
      <c r="D333" s="180"/>
      <c r="E333" s="181">
        <v>0</v>
      </c>
      <c r="F333" s="302">
        <v>0.8125</v>
      </c>
    </row>
    <row r="334" spans="1:6" x14ac:dyDescent="0.35">
      <c r="A334" s="154"/>
      <c r="B334" s="155"/>
      <c r="C334" s="158"/>
      <c r="D334" s="155"/>
      <c r="E334" s="162"/>
    </row>
    <row r="335" spans="1:6" x14ac:dyDescent="0.35">
      <c r="A335" s="154"/>
      <c r="B335" s="155"/>
      <c r="C335" s="158"/>
      <c r="D335" s="155"/>
      <c r="E335" s="162"/>
    </row>
    <row r="336" spans="1:6" x14ac:dyDescent="0.35">
      <c r="A336" s="154"/>
      <c r="B336" s="432" t="s">
        <v>104</v>
      </c>
      <c r="C336" s="434" t="str">
        <f>B328&amp;"  วัน"</f>
        <v>0  วัน</v>
      </c>
      <c r="D336" s="434"/>
      <c r="E336" s="162"/>
    </row>
    <row r="337" spans="1:5" ht="21.75" thickBot="1" x14ac:dyDescent="0.4">
      <c r="A337" s="156"/>
      <c r="B337" s="433"/>
      <c r="C337" s="435" t="str">
        <f>C328&amp;"  ชั่วโมง"</f>
        <v>0  ชั่วโมง</v>
      </c>
      <c r="D337" s="435"/>
      <c r="E337" s="163"/>
    </row>
    <row r="339" spans="1:5" ht="23.25" x14ac:dyDescent="0.5">
      <c r="C339" s="174" t="s">
        <v>8</v>
      </c>
      <c r="D339" s="175" t="s">
        <v>199</v>
      </c>
    </row>
    <row r="340" spans="1:5" x14ac:dyDescent="0.35">
      <c r="A340" s="35" t="s">
        <v>195</v>
      </c>
      <c r="C340" s="176">
        <v>24622</v>
      </c>
      <c r="D340" s="178"/>
    </row>
    <row r="341" spans="1:5" x14ac:dyDescent="0.35">
      <c r="A341" s="35" t="s">
        <v>198</v>
      </c>
      <c r="C341" s="177" t="s">
        <v>200</v>
      </c>
      <c r="D341" s="178"/>
    </row>
    <row r="342" spans="1:5" x14ac:dyDescent="0.35">
      <c r="A342" s="35" t="s">
        <v>196</v>
      </c>
      <c r="C342" s="176"/>
      <c r="D342" s="179"/>
    </row>
    <row r="343" spans="1:5" x14ac:dyDescent="0.35">
      <c r="A343" s="35" t="s">
        <v>197</v>
      </c>
      <c r="C343" s="176"/>
      <c r="D343" s="179"/>
    </row>
    <row r="344" spans="1:5" x14ac:dyDescent="0.35">
      <c r="A344" s="422" t="s">
        <v>160</v>
      </c>
      <c r="B344" s="422"/>
      <c r="C344" s="422"/>
    </row>
    <row r="345" spans="1:5" x14ac:dyDescent="0.35">
      <c r="A345" s="92" t="s">
        <v>133</v>
      </c>
      <c r="B345" s="164" t="s">
        <v>155</v>
      </c>
      <c r="C345" s="148" t="s">
        <v>134</v>
      </c>
    </row>
    <row r="346" spans="1:5" x14ac:dyDescent="0.35">
      <c r="A346" s="128">
        <v>80</v>
      </c>
      <c r="B346" s="200"/>
      <c r="C346" s="201">
        <f>+A346*B346</f>
        <v>0</v>
      </c>
      <c r="D346" s="127" t="s">
        <v>188</v>
      </c>
    </row>
    <row r="347" spans="1:5" x14ac:dyDescent="0.35">
      <c r="A347" s="128">
        <v>160</v>
      </c>
      <c r="B347" s="200"/>
      <c r="C347" s="201">
        <f t="shared" ref="C347:C348" si="9">+A347*B347</f>
        <v>0</v>
      </c>
      <c r="D347" s="127" t="s">
        <v>187</v>
      </c>
    </row>
    <row r="348" spans="1:5" x14ac:dyDescent="0.35">
      <c r="A348" s="128">
        <v>240</v>
      </c>
      <c r="B348" s="200"/>
      <c r="C348" s="201">
        <f t="shared" si="9"/>
        <v>0</v>
      </c>
      <c r="D348" s="127" t="s">
        <v>186</v>
      </c>
    </row>
    <row r="349" spans="1:5" ht="21.75" thickBot="1" x14ac:dyDescent="0.4">
      <c r="A349" s="128"/>
      <c r="B349" s="6"/>
      <c r="C349" s="199">
        <f>SUM(C346:C348)</f>
        <v>0</v>
      </c>
    </row>
    <row r="350" spans="1:5" ht="21.75" thickTop="1" x14ac:dyDescent="0.35"/>
  </sheetData>
  <mergeCells count="89">
    <mergeCell ref="A15:E15"/>
    <mergeCell ref="A17:C17"/>
    <mergeCell ref="A18:C18"/>
    <mergeCell ref="B21:B22"/>
    <mergeCell ref="A29:C29"/>
    <mergeCell ref="A24:B24"/>
    <mergeCell ref="A48:E48"/>
    <mergeCell ref="A50:C50"/>
    <mergeCell ref="A51:C51"/>
    <mergeCell ref="B54:B55"/>
    <mergeCell ref="C54:D54"/>
    <mergeCell ref="C55:D55"/>
    <mergeCell ref="A62:C62"/>
    <mergeCell ref="A83:E83"/>
    <mergeCell ref="A85:C85"/>
    <mergeCell ref="A86:C86"/>
    <mergeCell ref="B89:B90"/>
    <mergeCell ref="C89:D89"/>
    <mergeCell ref="C90:D90"/>
    <mergeCell ref="A97:C97"/>
    <mergeCell ref="A118:E118"/>
    <mergeCell ref="A120:C120"/>
    <mergeCell ref="A121:C121"/>
    <mergeCell ref="B124:B125"/>
    <mergeCell ref="C124:D124"/>
    <mergeCell ref="C125:D125"/>
    <mergeCell ref="A132:C132"/>
    <mergeCell ref="A153:E153"/>
    <mergeCell ref="A155:C155"/>
    <mergeCell ref="A156:C156"/>
    <mergeCell ref="B159:B160"/>
    <mergeCell ref="C159:D159"/>
    <mergeCell ref="C160:D160"/>
    <mergeCell ref="D139:E139"/>
    <mergeCell ref="A167:C167"/>
    <mergeCell ref="A188:E188"/>
    <mergeCell ref="A190:C190"/>
    <mergeCell ref="A191:C191"/>
    <mergeCell ref="B194:B195"/>
    <mergeCell ref="C194:D194"/>
    <mergeCell ref="C195:D195"/>
    <mergeCell ref="A174:C174"/>
    <mergeCell ref="D174:E174"/>
    <mergeCell ref="A202:C202"/>
    <mergeCell ref="A223:E223"/>
    <mergeCell ref="A225:C225"/>
    <mergeCell ref="A226:C226"/>
    <mergeCell ref="B229:B230"/>
    <mergeCell ref="C229:D229"/>
    <mergeCell ref="C230:D230"/>
    <mergeCell ref="A209:C209"/>
    <mergeCell ref="D209:E209"/>
    <mergeCell ref="A237:C237"/>
    <mergeCell ref="A258:E258"/>
    <mergeCell ref="A260:C260"/>
    <mergeCell ref="A261:C261"/>
    <mergeCell ref="B264:B265"/>
    <mergeCell ref="C264:D264"/>
    <mergeCell ref="C265:D265"/>
    <mergeCell ref="A244:C244"/>
    <mergeCell ref="D244:E244"/>
    <mergeCell ref="C337:D337"/>
    <mergeCell ref="A316:C316"/>
    <mergeCell ref="D316:E316"/>
    <mergeCell ref="A273:C273"/>
    <mergeCell ref="A294:E294"/>
    <mergeCell ref="A296:C296"/>
    <mergeCell ref="A297:C297"/>
    <mergeCell ref="B300:B301"/>
    <mergeCell ref="C300:D300"/>
    <mergeCell ref="C301:D301"/>
    <mergeCell ref="A280:C280"/>
    <mergeCell ref="D280:E280"/>
    <mergeCell ref="A344:C344"/>
    <mergeCell ref="A1:C1"/>
    <mergeCell ref="D1:E1"/>
    <mergeCell ref="A37:C37"/>
    <mergeCell ref="D37:E37"/>
    <mergeCell ref="A69:C69"/>
    <mergeCell ref="D69:E69"/>
    <mergeCell ref="A104:C104"/>
    <mergeCell ref="D104:E104"/>
    <mergeCell ref="A139:C139"/>
    <mergeCell ref="A309:C309"/>
    <mergeCell ref="A330:E330"/>
    <mergeCell ref="A332:C332"/>
    <mergeCell ref="A333:C333"/>
    <mergeCell ref="B336:B337"/>
    <mergeCell ref="C336:D33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CCCFF"/>
    <pageSetUpPr fitToPage="1"/>
  </sheetPr>
  <dimension ref="A1:K32"/>
  <sheetViews>
    <sheetView topLeftCell="A25" zoomScale="140" zoomScaleNormal="140" workbookViewId="0">
      <selection activeCell="G10" sqref="G10:J10"/>
    </sheetView>
  </sheetViews>
  <sheetFormatPr defaultRowHeight="18.75" x14ac:dyDescent="0.3"/>
  <cols>
    <col min="1" max="1" width="19.5" style="1" customWidth="1"/>
    <col min="2" max="2" width="5.625" style="1" customWidth="1"/>
    <col min="3" max="3" width="9" style="1" customWidth="1"/>
    <col min="4" max="4" width="6.75" style="1" customWidth="1"/>
    <col min="5" max="5" width="5.375" style="1" customWidth="1"/>
    <col min="6" max="6" width="8.375" style="1" customWidth="1"/>
    <col min="7" max="7" width="4.75" style="1" customWidth="1"/>
    <col min="8" max="8" width="3.5" style="1" customWidth="1"/>
    <col min="9" max="9" width="6.125" style="1" customWidth="1"/>
    <col min="10" max="10" width="9.375" style="1" customWidth="1"/>
    <col min="11" max="11" width="18.375" style="1" customWidth="1"/>
    <col min="12" max="12" width="5.25" style="1" customWidth="1"/>
    <col min="13" max="16384" width="9" style="1"/>
  </cols>
  <sheetData>
    <row r="1" spans="1:11" x14ac:dyDescent="0.3">
      <c r="A1" s="1" t="s">
        <v>0</v>
      </c>
      <c r="B1" s="440">
        <f>+'(1)กรอกข้อมูล'!D3</f>
        <v>0</v>
      </c>
      <c r="C1" s="440"/>
      <c r="D1" s="440"/>
      <c r="E1" s="1" t="s">
        <v>1</v>
      </c>
      <c r="G1" s="441">
        <f>+'(1)กรอกข้อมูล'!D5</f>
        <v>0</v>
      </c>
      <c r="H1" s="440"/>
      <c r="I1" s="440"/>
      <c r="J1" s="1" t="s">
        <v>2</v>
      </c>
    </row>
    <row r="2" spans="1:11" x14ac:dyDescent="0.3">
      <c r="A2" s="1" t="s">
        <v>3</v>
      </c>
      <c r="B2" s="440">
        <f>+'(1)กรอกข้อมูล'!D4</f>
        <v>0</v>
      </c>
      <c r="C2" s="440"/>
      <c r="D2" s="440"/>
      <c r="E2" s="1" t="s">
        <v>4</v>
      </c>
      <c r="G2" s="440">
        <f>+'(1)กรอกข้อมูล'!D6</f>
        <v>0</v>
      </c>
      <c r="H2" s="440"/>
      <c r="I2" s="440"/>
      <c r="J2" s="1" t="s">
        <v>5</v>
      </c>
    </row>
    <row r="3" spans="1:11" ht="21" x14ac:dyDescent="0.35">
      <c r="C3" s="35" t="s">
        <v>6</v>
      </c>
    </row>
    <row r="4" spans="1:11" x14ac:dyDescent="0.3">
      <c r="G4" s="1" t="s">
        <v>7</v>
      </c>
    </row>
    <row r="5" spans="1:11" x14ac:dyDescent="0.3">
      <c r="E5" s="1" t="s">
        <v>8</v>
      </c>
      <c r="F5" s="437">
        <f>+'(1)กรอกข้อมูล'!D8</f>
        <v>0</v>
      </c>
      <c r="G5" s="437"/>
      <c r="H5" s="437"/>
    </row>
    <row r="6" spans="1:11" x14ac:dyDescent="0.3">
      <c r="A6" s="1" t="s">
        <v>29</v>
      </c>
    </row>
    <row r="7" spans="1:11" x14ac:dyDescent="0.3">
      <c r="A7" s="1" t="s">
        <v>30</v>
      </c>
    </row>
    <row r="8" spans="1:11" x14ac:dyDescent="0.3">
      <c r="B8" s="1" t="s">
        <v>9</v>
      </c>
      <c r="F8" s="440">
        <f>+'(1)กรอกข้อมูล'!D9</f>
        <v>0</v>
      </c>
      <c r="G8" s="440"/>
      <c r="H8" s="1" t="s">
        <v>1</v>
      </c>
      <c r="J8" s="445">
        <f>+'(1)กรอกข้อมูล'!D10</f>
        <v>0</v>
      </c>
      <c r="K8" s="445"/>
    </row>
    <row r="9" spans="1:11" x14ac:dyDescent="0.3">
      <c r="A9" s="1" t="s">
        <v>74</v>
      </c>
      <c r="B9" s="440">
        <f>+'(1)กรอกข้อมูล'!D11</f>
        <v>0</v>
      </c>
      <c r="C9" s="440"/>
      <c r="D9" s="440"/>
      <c r="E9" s="440"/>
      <c r="F9" s="1" t="s">
        <v>11</v>
      </c>
      <c r="G9" s="166">
        <f>+'(1)กรอกข้อมูล'!D12</f>
        <v>0</v>
      </c>
      <c r="H9" s="166"/>
      <c r="I9" s="166"/>
      <c r="J9" s="166"/>
    </row>
    <row r="10" spans="1:11" x14ac:dyDescent="0.3">
      <c r="A10" s="1" t="s">
        <v>12</v>
      </c>
      <c r="B10" s="438">
        <f>+'(1)กรอกข้อมูล'!D23</f>
        <v>0</v>
      </c>
      <c r="C10" s="438"/>
      <c r="D10" s="438"/>
      <c r="E10" s="438"/>
      <c r="F10" s="1" t="s">
        <v>13</v>
      </c>
      <c r="G10" s="439">
        <f>+'(1)กรอกข้อมูล'!D14</f>
        <v>0</v>
      </c>
      <c r="H10" s="439"/>
      <c r="I10" s="439"/>
      <c r="J10" s="439"/>
      <c r="K10" s="167">
        <f>+'(1)กรอกข้อมูล'!D15</f>
        <v>0</v>
      </c>
    </row>
    <row r="11" spans="1:11" x14ac:dyDescent="0.3">
      <c r="A11" s="439">
        <f>+'(1)กรอกข้อมูล'!D16</f>
        <v>0</v>
      </c>
      <c r="B11" s="439"/>
      <c r="C11" s="439">
        <f>+'(1)กรอกข้อมูล'!D17</f>
        <v>0</v>
      </c>
      <c r="D11" s="439"/>
      <c r="E11" s="439"/>
      <c r="F11" s="439">
        <f>+'(1)กรอกข้อมูล'!D18</f>
        <v>0</v>
      </c>
      <c r="G11" s="439"/>
      <c r="H11" s="439"/>
      <c r="I11" s="439"/>
      <c r="J11" s="439">
        <f>+'(1)กรอกข้อมูล'!D19</f>
        <v>0</v>
      </c>
      <c r="K11" s="439"/>
    </row>
    <row r="12" spans="1:11" x14ac:dyDescent="0.3">
      <c r="A12" s="439">
        <f>+'(1)กรอกข้อมูล'!D20</f>
        <v>0</v>
      </c>
      <c r="B12" s="439"/>
      <c r="C12" s="439">
        <f>+'(1)กรอกข้อมูล'!D21</f>
        <v>0</v>
      </c>
      <c r="D12" s="439"/>
      <c r="E12" s="439"/>
      <c r="F12" s="439">
        <f>+'(1)กรอกข้อมูล'!D22</f>
        <v>0</v>
      </c>
      <c r="G12" s="439"/>
      <c r="H12" s="439"/>
      <c r="I12" s="439"/>
      <c r="J12" s="440"/>
      <c r="K12" s="440"/>
    </row>
    <row r="13" spans="1:11" x14ac:dyDescent="0.3">
      <c r="A13" s="1" t="s">
        <v>14</v>
      </c>
      <c r="B13" s="439">
        <f>+'(1)กรอกข้อมูล'!D24</f>
        <v>0</v>
      </c>
      <c r="C13" s="439"/>
      <c r="D13" s="439"/>
      <c r="E13" s="439"/>
      <c r="F13" s="439"/>
      <c r="G13" s="439"/>
      <c r="H13" s="439"/>
      <c r="I13" s="439"/>
      <c r="J13" s="439"/>
      <c r="K13" s="439"/>
    </row>
    <row r="14" spans="1:11" x14ac:dyDescent="0.3">
      <c r="A14" s="1" t="s">
        <v>157</v>
      </c>
      <c r="B14" s="436">
        <f>+'(1)กรอกข้อมูล'!D25</f>
        <v>0</v>
      </c>
      <c r="C14" s="436"/>
      <c r="D14" s="436"/>
      <c r="E14" s="436"/>
      <c r="F14" s="436"/>
      <c r="G14" s="436"/>
      <c r="H14" s="166"/>
      <c r="I14" s="166"/>
      <c r="J14" s="1" t="s">
        <v>15</v>
      </c>
    </row>
    <row r="15" spans="1:11" ht="22.5" customHeight="1" x14ac:dyDescent="0.4">
      <c r="A15" s="1" t="s">
        <v>19</v>
      </c>
      <c r="E15" s="437">
        <f>+'(1)กรอกข้อมูล'!J11</f>
        <v>0</v>
      </c>
      <c r="F15" s="437"/>
      <c r="G15" s="437"/>
      <c r="H15" s="1" t="s">
        <v>16</v>
      </c>
      <c r="I15" s="36"/>
      <c r="J15" s="168">
        <f>+'(1)กรอกข้อมูล'!D38</f>
        <v>7.333333333333333</v>
      </c>
      <c r="K15" s="1" t="s">
        <v>70</v>
      </c>
    </row>
    <row r="16" spans="1:11" x14ac:dyDescent="0.3">
      <c r="A16" s="1" t="s">
        <v>20</v>
      </c>
      <c r="E16" s="437">
        <f>+'(1)กรอกข้อมูล'!L11</f>
        <v>0</v>
      </c>
      <c r="F16" s="437"/>
      <c r="G16" s="437"/>
      <c r="H16" s="1" t="s">
        <v>16</v>
      </c>
      <c r="I16" s="34"/>
      <c r="J16" s="168">
        <f>+'(1)กรอกข้อมูล'!D40</f>
        <v>0.79166666666666663</v>
      </c>
      <c r="K16" s="1" t="s">
        <v>70</v>
      </c>
    </row>
    <row r="17" spans="1:11" x14ac:dyDescent="0.3">
      <c r="A17" s="1" t="s">
        <v>17</v>
      </c>
      <c r="B17" s="444" t="str">
        <f>+'(1)กรอกข้อมูล'!D41</f>
        <v>0  วัน</v>
      </c>
      <c r="C17" s="444"/>
      <c r="D17" s="446" t="str">
        <f>+'(1)กรอกข้อมูล'!D42</f>
        <v>11  ชั่วโมง</v>
      </c>
      <c r="E17" s="446"/>
    </row>
    <row r="18" spans="1:11" ht="23.25" x14ac:dyDescent="0.35">
      <c r="B18" s="1" t="s">
        <v>21</v>
      </c>
    </row>
    <row r="19" spans="1:11" x14ac:dyDescent="0.3">
      <c r="A19" s="1" t="s">
        <v>22</v>
      </c>
      <c r="B19" s="4" t="s">
        <v>60</v>
      </c>
      <c r="C19" s="1" t="s">
        <v>25</v>
      </c>
      <c r="D19" s="4">
        <v>80</v>
      </c>
      <c r="E19" s="1" t="s">
        <v>26</v>
      </c>
      <c r="F19" s="1" t="s">
        <v>27</v>
      </c>
      <c r="G19" s="298">
        <f>+'(2)คำนวณเบี้ยเลี้ยง'!B31</f>
        <v>0</v>
      </c>
      <c r="H19" s="1" t="s">
        <v>18</v>
      </c>
      <c r="I19" s="1" t="s">
        <v>28</v>
      </c>
      <c r="J19" s="8">
        <f>+'บก 111(ค่าพาหนะ+เบี้ยเลี้ยง)'!D38+'บก 111(ค่าพาหนะ+เบี้ยเลี้ยง)'!D78+'บก 111(ค่าพาหนะ+เบี้ยเลี้ยง)'!D117+'บก 111(ค่าพาหนะ+เบี้ยเลี้ยง)'!D156+'บก 111(ค่าพาหนะ+เบี้ยเลี้ยง)'!D195+'บก 111(ค่าพาหนะ+เบี้ยเลี้ยง)'!D234+'บก 111(ค่าพาหนะ+เบี้ยเลี้ยง)'!D273+'บก 111(ค่าพาหนะ+เบี้ยเลี้ยง)'!D312+'บก 111(ค่าพาหนะ+เบี้ยเลี้ยง)'!D351+'บก 111(ค่าพาหนะ+เบี้ยเลี้ยง)'!D390</f>
        <v>0</v>
      </c>
      <c r="K19" s="1" t="s">
        <v>26</v>
      </c>
    </row>
    <row r="20" spans="1:11" x14ac:dyDescent="0.3">
      <c r="A20" s="1" t="s">
        <v>22</v>
      </c>
      <c r="B20" s="4" t="s">
        <v>60</v>
      </c>
      <c r="C20" s="1" t="s">
        <v>25</v>
      </c>
      <c r="D20" s="4">
        <f>+'(1)กรอกข้อมูล'!C45</f>
        <v>0</v>
      </c>
      <c r="E20" s="1" t="s">
        <v>26</v>
      </c>
      <c r="F20" s="1" t="s">
        <v>27</v>
      </c>
      <c r="G20" s="298">
        <f>+'(2)คำนวณเบี้ยเลี้ยง'!B32</f>
        <v>0</v>
      </c>
      <c r="H20" s="1" t="s">
        <v>18</v>
      </c>
      <c r="I20" s="1" t="s">
        <v>28</v>
      </c>
      <c r="J20" s="8">
        <f>+'บก 111(ค่าพาหนะ+เบี้ยเลี้ยง)'!D37+'บก 111(ค่าพาหนะ+เบี้ยเลี้ยง)'!D77+'บก 111(ค่าพาหนะ+เบี้ยเลี้ยง)'!D116+'บก 111(ค่าพาหนะ+เบี้ยเลี้ยง)'!D155+'บก 111(ค่าพาหนะ+เบี้ยเลี้ยง)'!D194+'บก 111(ค่าพาหนะ+เบี้ยเลี้ยง)'!D233+'บก 111(ค่าพาหนะ+เบี้ยเลี้ยง)'!D272+'บก 111(ค่าพาหนะ+เบี้ยเลี้ยง)'!D311+'บก 111(ค่าพาหนะ+เบี้ยเลี้ยง)'!D350+'บก 111(ค่าพาหนะ+เบี้ยเลี้ยง)'!D389</f>
        <v>0</v>
      </c>
      <c r="K20" s="1" t="s">
        <v>26</v>
      </c>
    </row>
    <row r="21" spans="1:11" x14ac:dyDescent="0.3">
      <c r="A21" s="1" t="s">
        <v>23</v>
      </c>
      <c r="B21" s="4" t="s">
        <v>60</v>
      </c>
      <c r="C21" s="1" t="s">
        <v>25</v>
      </c>
      <c r="D21" s="4">
        <f>+'(1)กรอกข้อมูล'!C46</f>
        <v>0</v>
      </c>
      <c r="E21" s="1" t="s">
        <v>26</v>
      </c>
      <c r="F21" s="1" t="s">
        <v>27</v>
      </c>
      <c r="G21" s="298">
        <f>+'(2)คำนวณเบี้ยเลี้ยง'!B33</f>
        <v>0</v>
      </c>
      <c r="H21" s="1" t="s">
        <v>18</v>
      </c>
      <c r="I21" s="1" t="s">
        <v>28</v>
      </c>
      <c r="J21" s="8">
        <f>+'บก 111(ค่าพาหนะ+เบี้ยเลี้ยง)'!D36+'บก 111(ค่าพาหนะ+เบี้ยเลี้ยง)'!D76+'บก 111(ค่าพาหนะ+เบี้ยเลี้ยง)'!D115+'บก 111(ค่าพาหนะ+เบี้ยเลี้ยง)'!D154+'บก 111(ค่าพาหนะ+เบี้ยเลี้ยง)'!D193+'บก 111(ค่าพาหนะ+เบี้ยเลี้ยง)'!D232+'บก 111(ค่าพาหนะ+เบี้ยเลี้ยง)'!D271+'บก 111(ค่าพาหนะ+เบี้ยเลี้ยง)'!D310+'บก 111(ค่าพาหนะ+เบี้ยเลี้ยง)'!D349+'บก 111(ค่าพาหนะ+เบี้ยเลี้ยง)'!D388</f>
        <v>0</v>
      </c>
      <c r="K21" s="1" t="s">
        <v>26</v>
      </c>
    </row>
    <row r="22" spans="1:11" x14ac:dyDescent="0.3">
      <c r="A22" s="1" t="s">
        <v>24</v>
      </c>
      <c r="B22" s="4" t="s">
        <v>60</v>
      </c>
      <c r="C22" s="1" t="s">
        <v>25</v>
      </c>
      <c r="D22" s="4"/>
      <c r="E22" s="1" t="s">
        <v>26</v>
      </c>
      <c r="F22" s="1" t="s">
        <v>27</v>
      </c>
      <c r="G22" s="298">
        <v>0</v>
      </c>
      <c r="H22" s="1" t="s">
        <v>18</v>
      </c>
      <c r="I22" s="1" t="s">
        <v>28</v>
      </c>
      <c r="J22" s="8">
        <f>+'(1)กรอกข้อมูล'!H11+'(1)กรอกข้อมูล'!H14+'(1)กรอกข้อมูล'!H15+'(1)กรอกข้อมูล'!H16+'(1)กรอกข้อมูล'!H17+'(1)กรอกข้อมูล'!H18+'(1)กรอกข้อมูล'!H19+'(1)กรอกข้อมูล'!H20+'(1)กรอกข้อมูล'!H21+'(1)กรอกข้อมูล'!H22</f>
        <v>0</v>
      </c>
      <c r="K22" s="1" t="s">
        <v>26</v>
      </c>
    </row>
    <row r="23" spans="1:11" x14ac:dyDescent="0.3">
      <c r="A23" s="1" t="s">
        <v>111</v>
      </c>
      <c r="I23" s="1" t="s">
        <v>28</v>
      </c>
      <c r="J23" s="8">
        <f>+'(1)กรอกข้อมูล'!D49</f>
        <v>2408</v>
      </c>
      <c r="K23" s="1" t="s">
        <v>26</v>
      </c>
    </row>
    <row r="24" spans="1:11" x14ac:dyDescent="0.3">
      <c r="A24" s="1" t="str">
        <f>+'(1)กรอกข้อมูล'!B52</f>
        <v xml:space="preserve">ค่าใช้จ่ายอื่น ๆ </v>
      </c>
      <c r="I24" s="1" t="s">
        <v>28</v>
      </c>
      <c r="J24" s="16">
        <f>+'(1)กรอกข้อมูล'!H52</f>
        <v>0</v>
      </c>
      <c r="K24" s="1" t="s">
        <v>26</v>
      </c>
    </row>
    <row r="25" spans="1:11" ht="19.5" thickBot="1" x14ac:dyDescent="0.35">
      <c r="F25" s="1" t="s">
        <v>31</v>
      </c>
      <c r="J25" s="37">
        <f>SUM(J20:J24)</f>
        <v>2408</v>
      </c>
      <c r="K25" s="1" t="s">
        <v>26</v>
      </c>
    </row>
    <row r="26" spans="1:11" ht="19.5" thickTop="1" x14ac:dyDescent="0.3">
      <c r="A26" s="2" t="s">
        <v>32</v>
      </c>
      <c r="B26" s="444" t="str">
        <f>BAHTTEXT(J25)</f>
        <v>สองพันสี่ร้อยแปดบาทถ้วน</v>
      </c>
      <c r="C26" s="444"/>
      <c r="D26" s="444"/>
      <c r="E26" s="444"/>
      <c r="F26" s="444"/>
    </row>
    <row r="27" spans="1:11" x14ac:dyDescent="0.3">
      <c r="A27" s="443" t="s">
        <v>33</v>
      </c>
      <c r="B27" s="443"/>
      <c r="C27" s="443"/>
      <c r="D27" s="443"/>
      <c r="E27" s="443"/>
      <c r="F27" s="443"/>
      <c r="G27" s="443"/>
      <c r="H27" s="443"/>
      <c r="I27" s="443"/>
      <c r="J27" s="443"/>
      <c r="K27" s="443"/>
    </row>
    <row r="28" spans="1:11" x14ac:dyDescent="0.3">
      <c r="A28" s="2" t="s">
        <v>34</v>
      </c>
      <c r="B28" s="84">
        <f>+'(1)กรอกข้อมูล'!D53</f>
        <v>0</v>
      </c>
      <c r="C28" s="1" t="s">
        <v>35</v>
      </c>
    </row>
    <row r="30" spans="1:11" x14ac:dyDescent="0.3">
      <c r="E30" s="1" t="s">
        <v>36</v>
      </c>
      <c r="F30" s="1" t="s">
        <v>77</v>
      </c>
      <c r="J30" s="1" t="s">
        <v>37</v>
      </c>
    </row>
    <row r="31" spans="1:11" x14ac:dyDescent="0.3">
      <c r="E31" s="1" t="s">
        <v>38</v>
      </c>
      <c r="F31" s="443">
        <f>+B9</f>
        <v>0</v>
      </c>
      <c r="G31" s="443"/>
      <c r="H31" s="443"/>
      <c r="I31" s="443"/>
      <c r="J31" s="1" t="s">
        <v>39</v>
      </c>
    </row>
    <row r="32" spans="1:11" x14ac:dyDescent="0.3">
      <c r="D32" s="442" t="s">
        <v>11</v>
      </c>
      <c r="E32" s="442"/>
      <c r="F32" s="443">
        <f>+G9</f>
        <v>0</v>
      </c>
      <c r="G32" s="443"/>
      <c r="H32" s="443"/>
      <c r="I32" s="443"/>
    </row>
  </sheetData>
  <mergeCells count="29">
    <mergeCell ref="B1:D1"/>
    <mergeCell ref="B2:D2"/>
    <mergeCell ref="G2:I2"/>
    <mergeCell ref="G1:I1"/>
    <mergeCell ref="D32:E32"/>
    <mergeCell ref="F5:H5"/>
    <mergeCell ref="F31:I31"/>
    <mergeCell ref="B26:F26"/>
    <mergeCell ref="A27:K27"/>
    <mergeCell ref="J8:K8"/>
    <mergeCell ref="B17:C17"/>
    <mergeCell ref="D17:E17"/>
    <mergeCell ref="G10:J10"/>
    <mergeCell ref="B9:E9"/>
    <mergeCell ref="F8:G8"/>
    <mergeCell ref="F32:I32"/>
    <mergeCell ref="J11:K11"/>
    <mergeCell ref="B13:K13"/>
    <mergeCell ref="A11:B11"/>
    <mergeCell ref="A12:B12"/>
    <mergeCell ref="C12:E12"/>
    <mergeCell ref="F12:I12"/>
    <mergeCell ref="J12:K12"/>
    <mergeCell ref="B14:G14"/>
    <mergeCell ref="E15:G15"/>
    <mergeCell ref="E16:G16"/>
    <mergeCell ref="B10:E10"/>
    <mergeCell ref="C11:E11"/>
    <mergeCell ref="F11:I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CCCFF"/>
  </sheetPr>
  <dimension ref="A1:I30"/>
  <sheetViews>
    <sheetView zoomScale="130" zoomScaleNormal="130" workbookViewId="0">
      <selection activeCell="J6" sqref="J6"/>
    </sheetView>
  </sheetViews>
  <sheetFormatPr defaultRowHeight="18.75" x14ac:dyDescent="0.3"/>
  <cols>
    <col min="1" max="3" width="9" style="1"/>
    <col min="4" max="4" width="12.25" style="1" customWidth="1"/>
    <col min="5" max="7" width="9" style="1"/>
    <col min="8" max="8" width="10.75" style="1" customWidth="1"/>
    <col min="9" max="16384" width="9" style="1"/>
  </cols>
  <sheetData>
    <row r="1" spans="1:9" ht="19.5" thickBot="1" x14ac:dyDescent="0.35">
      <c r="A1" s="9"/>
      <c r="B1" s="9"/>
      <c r="C1" s="9"/>
      <c r="D1" s="9"/>
      <c r="E1" s="9"/>
      <c r="F1" s="9"/>
      <c r="G1" s="9"/>
      <c r="H1" s="9"/>
    </row>
    <row r="2" spans="1:9" x14ac:dyDescent="0.3">
      <c r="A2" s="1" t="s">
        <v>40</v>
      </c>
      <c r="D2" s="12"/>
      <c r="E2" s="11"/>
      <c r="F2" s="447" t="s">
        <v>42</v>
      </c>
      <c r="G2" s="447"/>
    </row>
    <row r="3" spans="1:9" x14ac:dyDescent="0.3">
      <c r="A3" s="1" t="s">
        <v>41</v>
      </c>
      <c r="D3" s="13"/>
    </row>
    <row r="4" spans="1:9" x14ac:dyDescent="0.3">
      <c r="D4" s="13"/>
    </row>
    <row r="5" spans="1:9" x14ac:dyDescent="0.3">
      <c r="A5" s="2" t="s">
        <v>36</v>
      </c>
      <c r="B5" s="1" t="s">
        <v>88</v>
      </c>
      <c r="D5" s="13"/>
      <c r="E5" s="2" t="s">
        <v>36</v>
      </c>
      <c r="F5" s="1" t="s">
        <v>89</v>
      </c>
    </row>
    <row r="6" spans="1:9" x14ac:dyDescent="0.3">
      <c r="A6" s="2" t="s">
        <v>38</v>
      </c>
      <c r="B6" s="450">
        <f>+'(1)กรอกข้อมูล'!D57</f>
        <v>0</v>
      </c>
      <c r="C6" s="450"/>
      <c r="D6" s="14" t="s">
        <v>39</v>
      </c>
      <c r="E6" s="2" t="s">
        <v>38</v>
      </c>
      <c r="F6" s="448" t="str">
        <f>+'(1)กรอกข้อมูล'!D58</f>
        <v>นส.วันทนา ไทรงาม</v>
      </c>
      <c r="G6" s="448"/>
      <c r="H6" s="3" t="s">
        <v>39</v>
      </c>
    </row>
    <row r="7" spans="1:9" x14ac:dyDescent="0.3">
      <c r="A7" s="2" t="s">
        <v>11</v>
      </c>
      <c r="B7" s="450">
        <f>+'(1)กรอกข้อมูล'!G57</f>
        <v>0</v>
      </c>
      <c r="C7" s="450"/>
      <c r="D7" s="13"/>
      <c r="E7" s="2" t="s">
        <v>11</v>
      </c>
      <c r="F7" s="169" t="str">
        <f>+'(1)กรอกข้อมูล'!G58</f>
        <v>ผู้อำนวยการโรงพยาบาลสตูล</v>
      </c>
      <c r="G7" s="169"/>
    </row>
    <row r="8" spans="1:9" ht="19.5" thickBot="1" x14ac:dyDescent="0.35">
      <c r="A8" s="38" t="s">
        <v>8</v>
      </c>
      <c r="B8" s="9"/>
      <c r="C8" s="9"/>
      <c r="D8" s="15"/>
      <c r="E8" s="38" t="s">
        <v>8</v>
      </c>
      <c r="F8" s="9"/>
      <c r="G8" s="9"/>
      <c r="H8" s="9"/>
    </row>
    <row r="9" spans="1:9" x14ac:dyDescent="0.3">
      <c r="B9" s="1" t="s">
        <v>43</v>
      </c>
      <c r="F9" s="451">
        <f>+'ส่วนที่ 1'!J25</f>
        <v>2408</v>
      </c>
      <c r="G9" s="451"/>
      <c r="H9" s="1" t="s">
        <v>26</v>
      </c>
    </row>
    <row r="10" spans="1:9" x14ac:dyDescent="0.3">
      <c r="A10" s="2" t="s">
        <v>38</v>
      </c>
      <c r="B10" s="448" t="str">
        <f>+'ส่วนที่ 1'!B26</f>
        <v>สองพันสี่ร้อยแปดบาทถ้วน</v>
      </c>
      <c r="C10" s="448"/>
      <c r="D10" s="448"/>
      <c r="E10" s="1" t="s">
        <v>39</v>
      </c>
      <c r="F10" s="1" t="s">
        <v>44</v>
      </c>
    </row>
    <row r="12" spans="1:9" x14ac:dyDescent="0.3">
      <c r="A12" s="2" t="s">
        <v>36</v>
      </c>
      <c r="B12" s="1" t="s">
        <v>87</v>
      </c>
      <c r="D12" s="1" t="s">
        <v>66</v>
      </c>
      <c r="E12" s="2" t="s">
        <v>36</v>
      </c>
      <c r="F12" s="1" t="s">
        <v>84</v>
      </c>
      <c r="H12" s="1" t="s">
        <v>67</v>
      </c>
    </row>
    <row r="13" spans="1:9" x14ac:dyDescent="0.3">
      <c r="A13" s="2" t="s">
        <v>38</v>
      </c>
      <c r="B13" s="440">
        <f>+'(1)กรอกข้อมูล'!D59</f>
        <v>0</v>
      </c>
      <c r="C13" s="440"/>
      <c r="D13" s="1" t="s">
        <v>39</v>
      </c>
      <c r="E13" s="2" t="s">
        <v>38</v>
      </c>
      <c r="F13" s="448" t="str">
        <f>+'(1)กรอกข้อมูล'!D60</f>
        <v>นางมนุวดี เชาว์โกวิทกุล</v>
      </c>
      <c r="G13" s="448"/>
      <c r="H13" s="169" t="s">
        <v>39</v>
      </c>
      <c r="I13" s="3"/>
    </row>
    <row r="14" spans="1:9" x14ac:dyDescent="0.3">
      <c r="A14" s="2" t="s">
        <v>11</v>
      </c>
      <c r="B14" s="439">
        <f>+'(1)กรอกข้อมูล'!D12</f>
        <v>0</v>
      </c>
      <c r="C14" s="439"/>
      <c r="D14" s="439"/>
      <c r="E14" s="2" t="s">
        <v>11</v>
      </c>
      <c r="F14" s="438" t="str">
        <f>+'(1)กรอกข้อมูล'!G60</f>
        <v>นักวิชาการเงินและบัญชี ชำนาญการพิเศษ</v>
      </c>
      <c r="G14" s="438"/>
      <c r="H14" s="438"/>
    </row>
    <row r="15" spans="1:9" x14ac:dyDescent="0.3">
      <c r="A15" s="2" t="s">
        <v>8</v>
      </c>
      <c r="E15" s="2" t="s">
        <v>8</v>
      </c>
    </row>
    <row r="16" spans="1:9" ht="19.5" thickBot="1" x14ac:dyDescent="0.35">
      <c r="A16" s="9"/>
      <c r="B16" s="9"/>
      <c r="C16" s="9"/>
      <c r="D16" s="9"/>
      <c r="E16" s="9"/>
      <c r="F16" s="9"/>
      <c r="G16" s="9"/>
      <c r="H16" s="9"/>
    </row>
    <row r="17" spans="1:8" x14ac:dyDescent="0.3">
      <c r="A17" s="1" t="s">
        <v>45</v>
      </c>
    </row>
    <row r="24" spans="1:8" ht="19.5" thickBot="1" x14ac:dyDescent="0.35">
      <c r="A24" s="9"/>
      <c r="B24" s="9"/>
      <c r="C24" s="9"/>
      <c r="D24" s="9"/>
      <c r="E24" s="9"/>
      <c r="F24" s="9"/>
      <c r="G24" s="9"/>
      <c r="H24" s="9"/>
    </row>
    <row r="25" spans="1:8" x14ac:dyDescent="0.3">
      <c r="A25" s="10" t="s">
        <v>46</v>
      </c>
      <c r="B25" s="447" t="s">
        <v>47</v>
      </c>
      <c r="C25" s="447"/>
      <c r="D25" s="447"/>
      <c r="E25" s="447"/>
      <c r="F25" s="447"/>
      <c r="G25" s="447"/>
      <c r="H25" s="447"/>
    </row>
    <row r="26" spans="1:8" x14ac:dyDescent="0.3">
      <c r="A26" s="449" t="s">
        <v>48</v>
      </c>
      <c r="B26" s="449"/>
      <c r="C26" s="449"/>
      <c r="D26" s="449"/>
      <c r="E26" s="449"/>
      <c r="F26" s="449"/>
      <c r="G26" s="449"/>
      <c r="H26" s="449"/>
    </row>
    <row r="27" spans="1:8" x14ac:dyDescent="0.3">
      <c r="B27" s="443" t="s">
        <v>49</v>
      </c>
      <c r="C27" s="443"/>
      <c r="D27" s="443"/>
      <c r="E27" s="443"/>
      <c r="F27" s="443"/>
      <c r="G27" s="443"/>
      <c r="H27" s="443"/>
    </row>
    <row r="28" spans="1:8" x14ac:dyDescent="0.3">
      <c r="A28" s="449" t="s">
        <v>50</v>
      </c>
      <c r="B28" s="449"/>
      <c r="C28" s="449"/>
      <c r="D28" s="449"/>
      <c r="E28" s="449"/>
      <c r="F28" s="449"/>
    </row>
    <row r="29" spans="1:8" x14ac:dyDescent="0.3">
      <c r="B29" s="443" t="s">
        <v>51</v>
      </c>
      <c r="C29" s="443"/>
      <c r="D29" s="443"/>
      <c r="E29" s="443"/>
      <c r="F29" s="443"/>
      <c r="G29" s="443"/>
      <c r="H29" s="443"/>
    </row>
    <row r="30" spans="1:8" x14ac:dyDescent="0.3">
      <c r="A30" s="449" t="s">
        <v>52</v>
      </c>
      <c r="B30" s="449"/>
      <c r="C30" s="449"/>
      <c r="D30" s="449"/>
      <c r="E30" s="449"/>
    </row>
  </sheetData>
  <mergeCells count="16">
    <mergeCell ref="A30:E30"/>
    <mergeCell ref="F14:H14"/>
    <mergeCell ref="F6:G6"/>
    <mergeCell ref="B6:C6"/>
    <mergeCell ref="B13:C13"/>
    <mergeCell ref="B25:H25"/>
    <mergeCell ref="A26:H26"/>
    <mergeCell ref="B14:D14"/>
    <mergeCell ref="B7:C7"/>
    <mergeCell ref="F9:G9"/>
    <mergeCell ref="F2:G2"/>
    <mergeCell ref="B10:D10"/>
    <mergeCell ref="B27:H27"/>
    <mergeCell ref="A28:F28"/>
    <mergeCell ref="B29:H29"/>
    <mergeCell ref="F13:G1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CCCFF"/>
    <pageSetUpPr fitToPage="1"/>
  </sheetPr>
  <dimension ref="A2:K24"/>
  <sheetViews>
    <sheetView zoomScale="140" zoomScaleNormal="140" workbookViewId="0">
      <selection activeCell="F7" sqref="F7"/>
    </sheetView>
  </sheetViews>
  <sheetFormatPr defaultRowHeight="18.75" x14ac:dyDescent="0.3"/>
  <cols>
    <col min="1" max="1" width="6.375" style="1" customWidth="1"/>
    <col min="2" max="2" width="28.375" style="1" customWidth="1"/>
    <col min="3" max="3" width="30.875" style="1" customWidth="1"/>
    <col min="4" max="4" width="9.75" style="1" customWidth="1"/>
    <col min="5" max="5" width="9.625" style="1" customWidth="1"/>
    <col min="6" max="7" width="11" style="1" customWidth="1"/>
    <col min="8" max="8" width="10.125" style="1" customWidth="1"/>
    <col min="9" max="9" width="9" style="1"/>
    <col min="10" max="10" width="9.625" style="1" customWidth="1"/>
    <col min="11" max="11" width="11.375" style="1" customWidth="1"/>
    <col min="12" max="16384" width="9" style="1"/>
  </cols>
  <sheetData>
    <row r="2" spans="1:11" x14ac:dyDescent="0.3">
      <c r="A2" s="453" t="s">
        <v>161</v>
      </c>
      <c r="B2" s="453"/>
      <c r="C2" s="453"/>
      <c r="D2" s="453"/>
      <c r="E2" s="453"/>
      <c r="F2" s="453"/>
      <c r="G2" s="453"/>
      <c r="H2" s="453"/>
      <c r="I2" s="453"/>
      <c r="J2" s="453"/>
      <c r="K2" s="1" t="s">
        <v>162</v>
      </c>
    </row>
    <row r="3" spans="1:11" x14ac:dyDescent="0.3">
      <c r="A3" s="443" t="s">
        <v>176</v>
      </c>
      <c r="B3" s="443"/>
      <c r="C3" s="443"/>
      <c r="D3" s="443"/>
      <c r="E3" s="443"/>
      <c r="F3" s="443"/>
      <c r="G3" s="443"/>
      <c r="H3" s="443"/>
      <c r="I3" s="443"/>
      <c r="J3" s="443"/>
      <c r="K3" s="1" t="s">
        <v>5</v>
      </c>
    </row>
    <row r="4" spans="1:11" x14ac:dyDescent="0.3">
      <c r="A4" s="1" t="s">
        <v>163</v>
      </c>
      <c r="C4" s="456">
        <f>+'(1)กรอกข้อมูล'!D4</f>
        <v>0</v>
      </c>
      <c r="D4" s="456"/>
      <c r="E4" s="456"/>
      <c r="F4" s="456"/>
      <c r="G4" s="2" t="s">
        <v>1</v>
      </c>
      <c r="H4" s="452"/>
      <c r="I4" s="452"/>
      <c r="J4" s="452"/>
      <c r="K4" s="452"/>
    </row>
    <row r="5" spans="1:11" x14ac:dyDescent="0.3">
      <c r="A5" s="455" t="s">
        <v>164</v>
      </c>
      <c r="B5" s="455" t="s">
        <v>165</v>
      </c>
      <c r="C5" s="455" t="s">
        <v>11</v>
      </c>
      <c r="D5" s="454" t="s">
        <v>168</v>
      </c>
      <c r="E5" s="454"/>
      <c r="F5" s="454"/>
      <c r="G5" s="454"/>
      <c r="H5" s="455" t="s">
        <v>28</v>
      </c>
      <c r="I5" s="112" t="s">
        <v>169</v>
      </c>
      <c r="J5" s="112" t="s">
        <v>57</v>
      </c>
      <c r="K5" s="455" t="s">
        <v>45</v>
      </c>
    </row>
    <row r="6" spans="1:11" s="4" customFormat="1" x14ac:dyDescent="0.3">
      <c r="A6" s="455"/>
      <c r="B6" s="455"/>
      <c r="C6" s="455"/>
      <c r="D6" s="112" t="s">
        <v>109</v>
      </c>
      <c r="E6" s="112" t="s">
        <v>166</v>
      </c>
      <c r="F6" s="112" t="s">
        <v>111</v>
      </c>
      <c r="G6" s="112" t="s">
        <v>167</v>
      </c>
      <c r="H6" s="455"/>
      <c r="I6" s="112" t="s">
        <v>66</v>
      </c>
      <c r="J6" s="112" t="s">
        <v>170</v>
      </c>
      <c r="K6" s="455"/>
    </row>
    <row r="7" spans="1:11" x14ac:dyDescent="0.3">
      <c r="A7" s="113">
        <v>1</v>
      </c>
      <c r="B7" s="111">
        <f>+'(1)กรอกข้อมูล'!D11</f>
        <v>0</v>
      </c>
      <c r="C7" s="110">
        <f>+'(1)กรอกข้อมูล'!D12</f>
        <v>0</v>
      </c>
      <c r="D7" s="114">
        <f>+'บก 111(ค่าพาหนะ+เบี้ยเลี้ยง)'!D39</f>
        <v>0</v>
      </c>
      <c r="E7" s="129">
        <f>+'(1)กรอกข้อมูล'!H11</f>
        <v>0</v>
      </c>
      <c r="F7" s="114">
        <f>+'บก 111(ค่าพาหนะ+เบี้ยเลี้ยง)'!H23</f>
        <v>2408</v>
      </c>
      <c r="G7" s="115"/>
      <c r="H7" s="114">
        <f>+D7+E7+F7+G7</f>
        <v>2408</v>
      </c>
      <c r="I7" s="115"/>
      <c r="J7" s="115"/>
      <c r="K7" s="116"/>
    </row>
    <row r="8" spans="1:11" x14ac:dyDescent="0.3">
      <c r="A8" s="117">
        <v>2</v>
      </c>
      <c r="B8" s="111">
        <f>+'(1)กรอกข้อมูล'!D14</f>
        <v>0</v>
      </c>
      <c r="C8" s="111">
        <f>+'(1)กรอกข้อมูล'!F14</f>
        <v>0</v>
      </c>
      <c r="D8" s="118">
        <f>+'บก 111(ค่าพาหนะ+เบี้ยเลี้ยง)'!D79</f>
        <v>0</v>
      </c>
      <c r="E8" s="130">
        <f>+'(1)กรอกข้อมูล'!H14</f>
        <v>0</v>
      </c>
      <c r="F8" s="118">
        <f>+'บก 111(ค่าพาหนะ+เบี้ยเลี้ยง)'!H63</f>
        <v>0</v>
      </c>
      <c r="G8" s="119"/>
      <c r="H8" s="118">
        <f>+D8+E8+F8+G8</f>
        <v>0</v>
      </c>
      <c r="I8" s="119"/>
      <c r="J8" s="119"/>
      <c r="K8" s="120"/>
    </row>
    <row r="9" spans="1:11" x14ac:dyDescent="0.3">
      <c r="A9" s="117">
        <v>3</v>
      </c>
      <c r="B9" s="111">
        <f>+'(1)กรอกข้อมูล'!D15</f>
        <v>0</v>
      </c>
      <c r="C9" s="111">
        <f>+'(1)กรอกข้อมูล'!F15</f>
        <v>0</v>
      </c>
      <c r="D9" s="118">
        <f>+'บก 111(ค่าพาหนะ+เบี้ยเลี้ยง)'!D118</f>
        <v>0</v>
      </c>
      <c r="E9" s="130">
        <f>+'(1)กรอกข้อมูล'!H15</f>
        <v>0</v>
      </c>
      <c r="F9" s="118">
        <f>+'บก 111(ค่าพาหนะ+เบี้ยเลี้ยง)'!H102</f>
        <v>0</v>
      </c>
      <c r="G9" s="119"/>
      <c r="H9" s="118">
        <f t="shared" ref="H9:H16" si="0">+D9+E9+F9+G9</f>
        <v>0</v>
      </c>
      <c r="I9" s="119"/>
      <c r="J9" s="119"/>
      <c r="K9" s="120"/>
    </row>
    <row r="10" spans="1:11" x14ac:dyDescent="0.3">
      <c r="A10" s="117">
        <v>4</v>
      </c>
      <c r="B10" s="111">
        <f>+'(1)กรอกข้อมูล'!D16</f>
        <v>0</v>
      </c>
      <c r="C10" s="111">
        <f>+'(1)กรอกข้อมูล'!F16</f>
        <v>0</v>
      </c>
      <c r="D10" s="118">
        <f>+'บก 111(ค่าพาหนะ+เบี้ยเลี้ยง)'!D157</f>
        <v>0</v>
      </c>
      <c r="E10" s="130">
        <f>+'(1)กรอกข้อมูล'!H16</f>
        <v>0</v>
      </c>
      <c r="F10" s="118">
        <f>+'บก 111(ค่าพาหนะ+เบี้ยเลี้ยง)'!H141</f>
        <v>0</v>
      </c>
      <c r="G10" s="119"/>
      <c r="H10" s="118">
        <f t="shared" si="0"/>
        <v>0</v>
      </c>
      <c r="I10" s="119"/>
      <c r="J10" s="119"/>
      <c r="K10" s="120"/>
    </row>
    <row r="11" spans="1:11" x14ac:dyDescent="0.3">
      <c r="A11" s="117">
        <v>5</v>
      </c>
      <c r="B11" s="111">
        <f>+'(1)กรอกข้อมูล'!D17</f>
        <v>0</v>
      </c>
      <c r="C11" s="111">
        <f>+'(1)กรอกข้อมูล'!F17</f>
        <v>0</v>
      </c>
      <c r="D11" s="118">
        <f>+'บก 111(ค่าพาหนะ+เบี้ยเลี้ยง)'!D196</f>
        <v>0</v>
      </c>
      <c r="E11" s="130">
        <f>+'(1)กรอกข้อมูล'!H17</f>
        <v>0</v>
      </c>
      <c r="F11" s="118">
        <f>+'บก 111(ค่าพาหนะ+เบี้ยเลี้ยง)'!H180</f>
        <v>0</v>
      </c>
      <c r="G11" s="119"/>
      <c r="H11" s="118">
        <f t="shared" si="0"/>
        <v>0</v>
      </c>
      <c r="I11" s="119"/>
      <c r="J11" s="119"/>
      <c r="K11" s="120"/>
    </row>
    <row r="12" spans="1:11" x14ac:dyDescent="0.3">
      <c r="A12" s="117">
        <v>6</v>
      </c>
      <c r="B12" s="111">
        <f>+'(1)กรอกข้อมูล'!D18</f>
        <v>0</v>
      </c>
      <c r="C12" s="111">
        <f>+'(1)กรอกข้อมูล'!F18</f>
        <v>0</v>
      </c>
      <c r="D12" s="118">
        <f>+'บก 111(ค่าพาหนะ+เบี้ยเลี้ยง)'!D235</f>
        <v>0</v>
      </c>
      <c r="E12" s="130">
        <f>+'(1)กรอกข้อมูล'!H18</f>
        <v>0</v>
      </c>
      <c r="F12" s="118">
        <f>+'บก 111(ค่าพาหนะ+เบี้ยเลี้ยง)'!H219</f>
        <v>0</v>
      </c>
      <c r="G12" s="119"/>
      <c r="H12" s="118">
        <f t="shared" si="0"/>
        <v>0</v>
      </c>
      <c r="I12" s="119"/>
      <c r="J12" s="119"/>
      <c r="K12" s="120"/>
    </row>
    <row r="13" spans="1:11" x14ac:dyDescent="0.3">
      <c r="A13" s="117">
        <v>7</v>
      </c>
      <c r="B13" s="111">
        <f>+'(1)กรอกข้อมูล'!D19</f>
        <v>0</v>
      </c>
      <c r="C13" s="111">
        <f>+'(1)กรอกข้อมูล'!F19</f>
        <v>0</v>
      </c>
      <c r="D13" s="118">
        <f>+'บก 111(ค่าพาหนะ+เบี้ยเลี้ยง)'!D274</f>
        <v>0</v>
      </c>
      <c r="E13" s="130">
        <f>+'(1)กรอกข้อมูล'!H19</f>
        <v>0</v>
      </c>
      <c r="F13" s="118">
        <f>+'บก 111(ค่าพาหนะ+เบี้ยเลี้ยง)'!H258</f>
        <v>0</v>
      </c>
      <c r="G13" s="119"/>
      <c r="H13" s="118">
        <f t="shared" si="0"/>
        <v>0</v>
      </c>
      <c r="I13" s="119"/>
      <c r="J13" s="119"/>
      <c r="K13" s="120"/>
    </row>
    <row r="14" spans="1:11" x14ac:dyDescent="0.3">
      <c r="A14" s="117">
        <v>8</v>
      </c>
      <c r="B14" s="111">
        <f>+'(1)กรอกข้อมูล'!D20</f>
        <v>0</v>
      </c>
      <c r="C14" s="111">
        <f>+'(1)กรอกข้อมูล'!F20</f>
        <v>0</v>
      </c>
      <c r="D14" s="118">
        <f>+'บก 111(ค่าพาหนะ+เบี้ยเลี้ยง)'!D313</f>
        <v>0</v>
      </c>
      <c r="E14" s="130">
        <f>+'(1)กรอกข้อมูล'!H20</f>
        <v>0</v>
      </c>
      <c r="F14" s="118">
        <f>+'บก 111(ค่าพาหนะ+เบี้ยเลี้ยง)'!H297</f>
        <v>0</v>
      </c>
      <c r="G14" s="119"/>
      <c r="H14" s="118">
        <f t="shared" si="0"/>
        <v>0</v>
      </c>
      <c r="I14" s="119"/>
      <c r="J14" s="119"/>
      <c r="K14" s="120"/>
    </row>
    <row r="15" spans="1:11" x14ac:dyDescent="0.3">
      <c r="A15" s="117">
        <v>9</v>
      </c>
      <c r="B15" s="111">
        <f>+'(1)กรอกข้อมูล'!D21</f>
        <v>0</v>
      </c>
      <c r="C15" s="111">
        <f>+'(1)กรอกข้อมูล'!F21</f>
        <v>0</v>
      </c>
      <c r="D15" s="118">
        <f>+'บก 111(ค่าพาหนะ+เบี้ยเลี้ยง)'!D352</f>
        <v>0</v>
      </c>
      <c r="E15" s="130">
        <f>+'(1)กรอกข้อมูล'!H21</f>
        <v>0</v>
      </c>
      <c r="F15" s="118">
        <f>+'บก 111(ค่าพาหนะ+เบี้ยเลี้ยง)'!H336</f>
        <v>0</v>
      </c>
      <c r="G15" s="119"/>
      <c r="H15" s="118">
        <f t="shared" si="0"/>
        <v>0</v>
      </c>
      <c r="I15" s="119"/>
      <c r="J15" s="119"/>
      <c r="K15" s="120"/>
    </row>
    <row r="16" spans="1:11" x14ac:dyDescent="0.3">
      <c r="A16" s="117">
        <v>10</v>
      </c>
      <c r="B16" s="111">
        <f>+'(1)กรอกข้อมูล'!D22</f>
        <v>0</v>
      </c>
      <c r="C16" s="111">
        <f>+'(1)กรอกข้อมูล'!F22</f>
        <v>0</v>
      </c>
      <c r="D16" s="118">
        <f>+'บก 111(ค่าพาหนะ+เบี้ยเลี้ยง)'!D391</f>
        <v>0</v>
      </c>
      <c r="E16" s="130">
        <f>+'(1)กรอกข้อมูล'!H22</f>
        <v>0</v>
      </c>
      <c r="F16" s="118">
        <f>+'บก 111(ค่าพาหนะ+เบี้ยเลี้ยง)'!H375</f>
        <v>0</v>
      </c>
      <c r="G16" s="119"/>
      <c r="H16" s="118">
        <f t="shared" si="0"/>
        <v>0</v>
      </c>
      <c r="I16" s="119"/>
      <c r="J16" s="119"/>
      <c r="K16" s="120"/>
    </row>
    <row r="17" spans="1:11" x14ac:dyDescent="0.3">
      <c r="A17" s="121"/>
      <c r="B17" s="122"/>
      <c r="C17" s="122"/>
      <c r="D17" s="122"/>
      <c r="E17" s="122"/>
      <c r="F17" s="122"/>
      <c r="G17" s="122"/>
      <c r="H17" s="122"/>
      <c r="I17" s="122"/>
      <c r="J17" s="122"/>
      <c r="K17" s="123"/>
    </row>
    <row r="18" spans="1:11" s="223" customFormat="1" x14ac:dyDescent="0.3">
      <c r="A18" s="458" t="s">
        <v>134</v>
      </c>
      <c r="B18" s="459"/>
      <c r="C18" s="460"/>
      <c r="D18" s="220">
        <f>SUM(D7:D17)</f>
        <v>0</v>
      </c>
      <c r="E18" s="220">
        <f t="shared" ref="E18:H18" si="1">SUM(E7:E17)</f>
        <v>0</v>
      </c>
      <c r="F18" s="220">
        <f t="shared" si="1"/>
        <v>2408</v>
      </c>
      <c r="G18" s="220">
        <f t="shared" si="1"/>
        <v>0</v>
      </c>
      <c r="H18" s="220">
        <f t="shared" si="1"/>
        <v>2408</v>
      </c>
      <c r="I18" s="221"/>
      <c r="J18" s="221"/>
      <c r="K18" s="222"/>
    </row>
    <row r="19" spans="1:11" x14ac:dyDescent="0.3">
      <c r="D19" s="91">
        <f>+D18-'ส่วนที่ 1'!J19-'ส่วนที่ 1'!J20-'ส่วนที่ 1'!J21</f>
        <v>0</v>
      </c>
    </row>
    <row r="20" spans="1:11" x14ac:dyDescent="0.3">
      <c r="A20" s="1" t="s">
        <v>171</v>
      </c>
      <c r="C20" s="444" t="str">
        <f>BAHTTEXT(H18)</f>
        <v>สองพันสี่ร้อยแปดบาทถ้วน</v>
      </c>
      <c r="D20" s="444"/>
      <c r="E20" s="444"/>
      <c r="F20" s="444"/>
      <c r="G20" s="444"/>
    </row>
    <row r="21" spans="1:11" x14ac:dyDescent="0.3">
      <c r="A21" s="1" t="s">
        <v>46</v>
      </c>
      <c r="B21" s="1" t="s">
        <v>172</v>
      </c>
      <c r="H21" s="1" t="s">
        <v>175</v>
      </c>
    </row>
    <row r="22" spans="1:11" x14ac:dyDescent="0.3">
      <c r="B22" s="1" t="s">
        <v>173</v>
      </c>
      <c r="G22" s="2" t="s">
        <v>38</v>
      </c>
      <c r="H22" s="457">
        <f>+'(1)กรอกข้อมูล'!D11</f>
        <v>0</v>
      </c>
      <c r="I22" s="457"/>
      <c r="J22" s="457"/>
      <c r="K22" s="1" t="s">
        <v>39</v>
      </c>
    </row>
    <row r="23" spans="1:11" x14ac:dyDescent="0.3">
      <c r="B23" s="1" t="s">
        <v>174</v>
      </c>
      <c r="H23" s="2" t="s">
        <v>11</v>
      </c>
      <c r="I23" s="457">
        <f>+'(1)กรอกข้อมูล'!D12</f>
        <v>0</v>
      </c>
      <c r="J23" s="457"/>
      <c r="K23" s="457"/>
    </row>
    <row r="24" spans="1:11" x14ac:dyDescent="0.3">
      <c r="H24" s="2" t="s">
        <v>8</v>
      </c>
      <c r="I24" s="443"/>
      <c r="J24" s="443"/>
      <c r="K24" s="443"/>
    </row>
  </sheetData>
  <mergeCells count="16">
    <mergeCell ref="I24:K24"/>
    <mergeCell ref="A3:G3"/>
    <mergeCell ref="H4:K4"/>
    <mergeCell ref="A2:J2"/>
    <mergeCell ref="H3:J3"/>
    <mergeCell ref="D5:G5"/>
    <mergeCell ref="H5:H6"/>
    <mergeCell ref="K5:K6"/>
    <mergeCell ref="A5:A6"/>
    <mergeCell ref="B5:B6"/>
    <mergeCell ref="C5:C6"/>
    <mergeCell ref="C4:F4"/>
    <mergeCell ref="H22:J22"/>
    <mergeCell ref="C20:G20"/>
    <mergeCell ref="A18:C18"/>
    <mergeCell ref="I23:K23"/>
  </mergeCells>
  <pageMargins left="0.23622047244094491" right="0.23622047244094491" top="0.74803149606299213" bottom="0.74803149606299213" header="0.31496062992125984" footer="0.31496062992125984"/>
  <pageSetup paperSize="9" scale="91" orientation="landscape" blackAndWhite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CCCFF"/>
    <pageSetUpPr fitToPage="1"/>
  </sheetPr>
  <dimension ref="A1:P392"/>
  <sheetViews>
    <sheetView zoomScale="120" zoomScaleNormal="120" workbookViewId="0">
      <selection activeCell="H23" sqref="H23"/>
    </sheetView>
  </sheetViews>
  <sheetFormatPr defaultRowHeight="21.75" customHeight="1" x14ac:dyDescent="0.35"/>
  <cols>
    <col min="1" max="1" width="13.5" style="136" customWidth="1"/>
    <col min="2" max="2" width="32.125" style="1" customWidth="1"/>
    <col min="3" max="3" width="5.375" style="4" customWidth="1"/>
    <col min="4" max="4" width="15.875" style="1" customWidth="1"/>
    <col min="5" max="5" width="5" style="4" customWidth="1"/>
    <col min="6" max="6" width="15.375" style="1" customWidth="1"/>
    <col min="7" max="7" width="6.125" style="1" customWidth="1"/>
    <col min="8" max="8" width="10.75" style="43" customWidth="1"/>
    <col min="9" max="9" width="12.25" style="1" customWidth="1"/>
    <col min="10" max="10" width="9" style="1"/>
    <col min="11" max="11" width="0" style="5" hidden="1" customWidth="1"/>
    <col min="12" max="12" width="15.625" style="5" hidden="1" customWidth="1"/>
    <col min="13" max="13" width="13.5" style="146" hidden="1" customWidth="1"/>
    <col min="14" max="14" width="22" style="5" hidden="1" customWidth="1"/>
    <col min="15" max="15" width="17.625" style="5" hidden="1" customWidth="1"/>
    <col min="16" max="17" width="0" style="1" hidden="1" customWidth="1"/>
    <col min="18" max="16384" width="9" style="1"/>
  </cols>
  <sheetData>
    <row r="1" spans="1:15" ht="21.75" customHeight="1" x14ac:dyDescent="0.35">
      <c r="A1" s="470" t="s">
        <v>135</v>
      </c>
      <c r="B1" s="470"/>
      <c r="C1" s="470"/>
      <c r="D1" s="470"/>
      <c r="E1" s="470"/>
      <c r="F1" s="470"/>
      <c r="G1" s="470"/>
      <c r="H1" s="470"/>
      <c r="I1" s="470"/>
      <c r="K1" s="461" t="s">
        <v>193</v>
      </c>
      <c r="L1" s="461"/>
      <c r="M1" s="461"/>
      <c r="N1" s="461"/>
      <c r="O1" s="461"/>
    </row>
    <row r="2" spans="1:15" ht="21.75" customHeight="1" x14ac:dyDescent="0.35">
      <c r="B2" s="357" t="s">
        <v>53</v>
      </c>
      <c r="C2" s="357"/>
      <c r="D2" s="357"/>
      <c r="E2" s="357"/>
      <c r="F2" s="357"/>
      <c r="I2" s="4" t="s">
        <v>54</v>
      </c>
    </row>
    <row r="3" spans="1:15" s="4" customFormat="1" ht="21.75" customHeight="1" x14ac:dyDescent="0.35">
      <c r="A3" s="137" t="s">
        <v>55</v>
      </c>
      <c r="B3" s="4" t="s">
        <v>7</v>
      </c>
      <c r="G3" s="1" t="s">
        <v>56</v>
      </c>
      <c r="H3" s="44"/>
      <c r="K3" s="6"/>
      <c r="L3" s="6"/>
      <c r="M3" s="147"/>
      <c r="N3" s="6"/>
      <c r="O3" s="6"/>
    </row>
    <row r="4" spans="1:15" ht="21.75" customHeight="1" thickBot="1" x14ac:dyDescent="0.4"/>
    <row r="5" spans="1:15" s="4" customFormat="1" ht="21.75" customHeight="1" thickBot="1" x14ac:dyDescent="0.4">
      <c r="A5" s="138" t="s">
        <v>57</v>
      </c>
      <c r="B5" s="25" t="s">
        <v>58</v>
      </c>
      <c r="C5" s="26"/>
      <c r="D5" s="26"/>
      <c r="E5" s="26"/>
      <c r="F5" s="26"/>
      <c r="G5" s="26"/>
      <c r="H5" s="45" t="s">
        <v>59</v>
      </c>
      <c r="I5" s="17" t="s">
        <v>45</v>
      </c>
      <c r="K5" s="170"/>
      <c r="L5" s="170" t="s">
        <v>105</v>
      </c>
      <c r="M5" s="171" t="s">
        <v>106</v>
      </c>
      <c r="N5" s="170"/>
      <c r="O5" s="170"/>
    </row>
    <row r="6" spans="1:15" ht="21.75" customHeight="1" x14ac:dyDescent="0.35">
      <c r="A6" s="139">
        <f>+'(1)กรอกข้อมูล'!H70</f>
        <v>0</v>
      </c>
      <c r="B6" s="19" t="str">
        <f>+'(1)กรอกข้อมูล'!B69</f>
        <v>ค่ารถรับจ้าง/รถโดยสารประจำทางพร้อมสัมภาระ</v>
      </c>
      <c r="C6" s="77" t="str">
        <f>+'(1)กรอกข้อมูล'!C69</f>
        <v>จาก</v>
      </c>
      <c r="D6" s="20" t="str">
        <f>+'(1)กรอกข้อมูล'!D69</f>
        <v>บ้านพักจังหวัดสตูล</v>
      </c>
      <c r="E6" s="77" t="str">
        <f>+'(1)กรอกข้อมูล'!E69</f>
        <v>ไป</v>
      </c>
      <c r="F6" s="85" t="str">
        <f>+'(1)กรอกข้อมูล'!F69</f>
        <v>สนามบินหาดใหญ่</v>
      </c>
      <c r="G6" s="20" t="s">
        <v>68</v>
      </c>
      <c r="H6" s="46">
        <f>+'(1)กรอกข้อมูล'!H69</f>
        <v>250</v>
      </c>
      <c r="I6" s="24"/>
      <c r="K6" s="170"/>
      <c r="L6" s="172">
        <f>N17</f>
        <v>243768</v>
      </c>
      <c r="M6" s="171">
        <f>N18</f>
        <v>243771</v>
      </c>
      <c r="N6" s="170"/>
      <c r="O6" s="170"/>
    </row>
    <row r="7" spans="1:15" ht="21.75" customHeight="1" x14ac:dyDescent="0.35">
      <c r="A7" s="140">
        <f>+'(1)กรอกข้อมูล'!H72</f>
        <v>0</v>
      </c>
      <c r="B7" s="22" t="str">
        <f>+'(1)กรอกข้อมูล'!B71</f>
        <v>ค่ารถรับจ้าง/รถโดยสารประจำทาง</v>
      </c>
      <c r="C7" s="77" t="s">
        <v>114</v>
      </c>
      <c r="D7" s="82">
        <f>+'(1)กรอกข้อมูล'!D71</f>
        <v>0</v>
      </c>
      <c r="E7" s="78" t="s">
        <v>113</v>
      </c>
      <c r="F7" s="82">
        <f>+'(1)กรอกข้อมูล'!F71</f>
        <v>0</v>
      </c>
      <c r="G7" s="23" t="s">
        <v>68</v>
      </c>
      <c r="H7" s="47">
        <f>+'(1)กรอกข้อมูล'!H71</f>
        <v>0</v>
      </c>
      <c r="I7" s="21"/>
      <c r="K7" s="170"/>
      <c r="L7" s="173"/>
      <c r="M7" s="171"/>
      <c r="N7" s="170"/>
      <c r="O7" s="170"/>
    </row>
    <row r="8" spans="1:15" ht="21.75" customHeight="1" x14ac:dyDescent="0.35">
      <c r="A8" s="140">
        <f>+'(1)กรอกข้อมูล'!H74</f>
        <v>0</v>
      </c>
      <c r="B8" s="22" t="str">
        <f>+'(1)กรอกข้อมูล'!B73</f>
        <v>ค่ารถรับจ้าง/รถโดยสารประจำทาง</v>
      </c>
      <c r="C8" s="77" t="str">
        <f>+'(1)กรอกข้อมูล'!C71</f>
        <v>จาก</v>
      </c>
      <c r="D8" s="82">
        <f>+'(1)กรอกข้อมูล'!D73</f>
        <v>0</v>
      </c>
      <c r="E8" s="78" t="s">
        <v>113</v>
      </c>
      <c r="F8" s="82">
        <f>+'(1)กรอกข้อมูล'!F73</f>
        <v>0</v>
      </c>
      <c r="G8" s="23" t="s">
        <v>68</v>
      </c>
      <c r="H8" s="47">
        <f>+'(1)กรอกข้อมูล'!H73</f>
        <v>0</v>
      </c>
      <c r="I8" s="21"/>
      <c r="K8" s="170"/>
      <c r="L8" s="170">
        <f>DAY(N18-N17)</f>
        <v>3</v>
      </c>
      <c r="M8" s="171">
        <f>HOUR(O18)-HOUR(O17)</f>
        <v>12</v>
      </c>
      <c r="N8" s="173">
        <f>MINUTE(O18)-MINUTE(O17)</f>
        <v>0</v>
      </c>
      <c r="O8" s="170"/>
    </row>
    <row r="9" spans="1:15" ht="21.75" customHeight="1" x14ac:dyDescent="0.35">
      <c r="A9" s="140">
        <f>+'(1)กรอกข้อมูล'!H76</f>
        <v>0</v>
      </c>
      <c r="B9" s="22" t="str">
        <f>+'(1)กรอกข้อมูล'!B75</f>
        <v>ค่ารถรับจ้าง/รถโดยสารประจำทาง</v>
      </c>
      <c r="C9" s="77" t="s">
        <v>114</v>
      </c>
      <c r="D9" s="82">
        <f>+'(1)กรอกข้อมูล'!D75</f>
        <v>0</v>
      </c>
      <c r="E9" s="78" t="s">
        <v>113</v>
      </c>
      <c r="F9" s="82">
        <f>+'(1)กรอกข้อมูล'!F75</f>
        <v>0</v>
      </c>
      <c r="G9" s="23" t="s">
        <v>68</v>
      </c>
      <c r="H9" s="47">
        <f>+'(1)กรอกข้อมูล'!H75</f>
        <v>0</v>
      </c>
      <c r="I9" s="21"/>
      <c r="K9" s="170"/>
      <c r="L9" s="170">
        <f>(L8*24)*60</f>
        <v>4320</v>
      </c>
      <c r="M9" s="171">
        <f>M8*60</f>
        <v>720</v>
      </c>
      <c r="N9" s="170"/>
      <c r="O9" s="170"/>
    </row>
    <row r="10" spans="1:15" ht="21.75" customHeight="1" x14ac:dyDescent="0.35">
      <c r="A10" s="140">
        <f>+'(1)กรอกข้อมูล'!H78</f>
        <v>0</v>
      </c>
      <c r="B10" s="22" t="str">
        <f>+'(1)กรอกข้อมูล'!B77</f>
        <v>ค่ารถรับจ้าง/รถโดยสารประจำทาง</v>
      </c>
      <c r="C10" s="77" t="s">
        <v>114</v>
      </c>
      <c r="D10" s="82">
        <f>+'(1)กรอกข้อมูล'!D77</f>
        <v>0</v>
      </c>
      <c r="E10" s="78" t="s">
        <v>113</v>
      </c>
      <c r="F10" s="82">
        <f>+'(1)กรอกข้อมูล'!F77</f>
        <v>0</v>
      </c>
      <c r="G10" s="23" t="s">
        <v>68</v>
      </c>
      <c r="H10" s="47">
        <f>+'(1)กรอกข้อมูล'!H77</f>
        <v>0</v>
      </c>
      <c r="I10" s="21"/>
      <c r="K10" s="170"/>
      <c r="L10" s="170"/>
      <c r="M10" s="171"/>
      <c r="N10" s="170"/>
      <c r="O10" s="170"/>
    </row>
    <row r="11" spans="1:15" ht="21.75" customHeight="1" x14ac:dyDescent="0.35">
      <c r="A11" s="140">
        <f>+'(1)กรอกข้อมูล'!H80</f>
        <v>0</v>
      </c>
      <c r="B11" s="22" t="str">
        <f>+'(1)กรอกข้อมูล'!B79</f>
        <v>ค่ารถรับจ้าง/รถโดยสารประจำทาง</v>
      </c>
      <c r="C11" s="77" t="s">
        <v>114</v>
      </c>
      <c r="D11" s="82">
        <f>+'(1)กรอกข้อมูล'!D79</f>
        <v>0</v>
      </c>
      <c r="E11" s="78" t="s">
        <v>113</v>
      </c>
      <c r="F11" s="82">
        <f>+'(1)กรอกข้อมูล'!F79</f>
        <v>0</v>
      </c>
      <c r="G11" s="23" t="s">
        <v>68</v>
      </c>
      <c r="H11" s="47">
        <f>+'(1)กรอกข้อมูล'!H79</f>
        <v>0</v>
      </c>
      <c r="I11" s="21"/>
      <c r="K11" s="170"/>
      <c r="L11" s="173">
        <f>L9+M9+N8</f>
        <v>5040</v>
      </c>
      <c r="M11" s="171">
        <f>MOD(L11,1440)</f>
        <v>720</v>
      </c>
      <c r="N11" s="170">
        <f>MOD(M11,60)</f>
        <v>0</v>
      </c>
      <c r="O11" s="170"/>
    </row>
    <row r="12" spans="1:15" ht="21.75" customHeight="1" x14ac:dyDescent="0.35">
      <c r="A12" s="140">
        <f>+'(1)กรอกข้อมูล'!H82</f>
        <v>0</v>
      </c>
      <c r="B12" s="22" t="str">
        <f>+'(1)กรอกข้อมูล'!B81</f>
        <v>ค่ารถรับจ้าง/รถโดยสารประจำทาง</v>
      </c>
      <c r="C12" s="77" t="s">
        <v>114</v>
      </c>
      <c r="D12" s="82">
        <f>+'(1)กรอกข้อมูล'!D81</f>
        <v>0</v>
      </c>
      <c r="E12" s="78" t="s">
        <v>113</v>
      </c>
      <c r="F12" s="82">
        <f>+'(1)กรอกข้อมูล'!F81</f>
        <v>0</v>
      </c>
      <c r="G12" s="23" t="s">
        <v>68</v>
      </c>
      <c r="H12" s="47">
        <f>+'(1)กรอกข้อมูล'!H81</f>
        <v>0</v>
      </c>
      <c r="I12" s="21"/>
      <c r="K12" s="170"/>
      <c r="L12" s="170">
        <f>L11-M11</f>
        <v>4320</v>
      </c>
      <c r="M12" s="171">
        <f>M11-N11</f>
        <v>720</v>
      </c>
      <c r="N12" s="170"/>
      <c r="O12" s="170"/>
    </row>
    <row r="13" spans="1:15" ht="21.75" customHeight="1" x14ac:dyDescent="0.35">
      <c r="A13" s="140">
        <f>+'(1)กรอกข้อมูล'!H84</f>
        <v>0</v>
      </c>
      <c r="B13" s="22" t="str">
        <f>+'(1)กรอกข้อมูล'!B83</f>
        <v>ค่ารถรับจ้าง/รถโดยสารประจำทาง</v>
      </c>
      <c r="C13" s="77" t="s">
        <v>114</v>
      </c>
      <c r="D13" s="82">
        <f>+'(1)กรอกข้อมูล'!D83</f>
        <v>0</v>
      </c>
      <c r="E13" s="78" t="s">
        <v>113</v>
      </c>
      <c r="F13" s="82">
        <f>+'(1)กรอกข้อมูล'!F83</f>
        <v>0</v>
      </c>
      <c r="G13" s="23" t="s">
        <v>68</v>
      </c>
      <c r="H13" s="47">
        <f>+'(1)กรอกข้อมูล'!H83</f>
        <v>0</v>
      </c>
      <c r="I13" s="21"/>
      <c r="K13" s="170"/>
      <c r="L13" s="170">
        <f>L12/1440</f>
        <v>3</v>
      </c>
      <c r="M13" s="171">
        <f>M12/60</f>
        <v>12</v>
      </c>
      <c r="N13" s="170"/>
      <c r="O13" s="170"/>
    </row>
    <row r="14" spans="1:15" ht="21.75" customHeight="1" thickBot="1" x14ac:dyDescent="0.4">
      <c r="A14" s="140" t="str">
        <f>+'(1)กรอกข้อมูล'!H86</f>
        <v>-</v>
      </c>
      <c r="B14" s="22" t="str">
        <f>+'(1)กรอกข้อมูล'!B85</f>
        <v>ค่ารถรับจ้าง/รถโดยสารประจำทาง</v>
      </c>
      <c r="C14" s="77" t="s">
        <v>114</v>
      </c>
      <c r="D14" s="82">
        <f>+'(1)กรอกข้อมูล'!D85</f>
        <v>0</v>
      </c>
      <c r="E14" s="78" t="s">
        <v>113</v>
      </c>
      <c r="F14" s="82">
        <f>+'(1)กรอกข้อมูล'!F85</f>
        <v>0</v>
      </c>
      <c r="G14" s="23" t="s">
        <v>68</v>
      </c>
      <c r="H14" s="47">
        <f>+'(1)กรอกข้อมูล'!H85</f>
        <v>0</v>
      </c>
      <c r="I14" s="21"/>
      <c r="K14" s="170"/>
      <c r="L14" s="170"/>
      <c r="M14" s="171"/>
      <c r="N14" s="170"/>
      <c r="O14" s="170"/>
    </row>
    <row r="15" spans="1:15" ht="21.75" customHeight="1" x14ac:dyDescent="0.35">
      <c r="A15" s="140" t="str">
        <f>+'(1)กรอกข้อมูล'!H86</f>
        <v>-</v>
      </c>
      <c r="B15" s="22" t="str">
        <f>+'(1)กรอกข้อมูล'!B87</f>
        <v>ค่ารถรับจ้าง/รถโดยสารประจำทาง</v>
      </c>
      <c r="C15" s="77" t="str">
        <f>+'(1)กรอกข้อมูล'!C75</f>
        <v>จาก</v>
      </c>
      <c r="D15" s="82">
        <f>+'(1)กรอกข้อมูล'!D87</f>
        <v>0</v>
      </c>
      <c r="E15" s="78" t="s">
        <v>113</v>
      </c>
      <c r="F15" s="82">
        <f>+'(1)กรอกข้อมูล'!F87</f>
        <v>0</v>
      </c>
      <c r="G15" s="23" t="s">
        <v>68</v>
      </c>
      <c r="H15" s="47">
        <f>+'(1)กรอกข้อมูล'!H87</f>
        <v>0</v>
      </c>
      <c r="I15" s="21"/>
      <c r="K15" s="427" t="s">
        <v>100</v>
      </c>
      <c r="L15" s="428"/>
      <c r="M15" s="428"/>
      <c r="N15" s="428"/>
      <c r="O15" s="429"/>
    </row>
    <row r="16" spans="1:15" ht="21.75" customHeight="1" x14ac:dyDescent="0.35">
      <c r="A16" s="141"/>
      <c r="B16" s="19" t="str">
        <f>+'(1)กรอกข้อมูล'!B89</f>
        <v>**ค่าเครื่องบิน</v>
      </c>
      <c r="C16" s="77"/>
      <c r="D16" s="20"/>
      <c r="E16" s="77"/>
      <c r="F16" s="20"/>
      <c r="G16" s="23"/>
      <c r="H16" s="47">
        <f>+'(1)กรอกข้อมูล'!H89</f>
        <v>2158</v>
      </c>
      <c r="I16" s="21"/>
      <c r="K16" s="154"/>
      <c r="L16" s="155"/>
      <c r="M16" s="158"/>
      <c r="N16" s="155"/>
      <c r="O16" s="159" t="s">
        <v>101</v>
      </c>
    </row>
    <row r="17" spans="1:16" ht="21.75" customHeight="1" x14ac:dyDescent="0.35">
      <c r="A17" s="142"/>
      <c r="B17" s="22"/>
      <c r="C17" s="78"/>
      <c r="D17" s="23"/>
      <c r="E17" s="78"/>
      <c r="F17" s="23"/>
      <c r="G17" s="23"/>
      <c r="H17" s="48"/>
      <c r="I17" s="21"/>
      <c r="K17" s="463" t="s">
        <v>102</v>
      </c>
      <c r="L17" s="464"/>
      <c r="M17" s="464"/>
      <c r="N17" s="160">
        <v>243768</v>
      </c>
      <c r="O17" s="161">
        <v>7.354166666666667</v>
      </c>
      <c r="P17" s="56">
        <v>7.270833333333333</v>
      </c>
    </row>
    <row r="18" spans="1:16" ht="21.75" customHeight="1" x14ac:dyDescent="0.35">
      <c r="A18" s="142"/>
      <c r="B18" s="22"/>
      <c r="C18" s="78"/>
      <c r="D18" s="23"/>
      <c r="E18" s="78"/>
      <c r="F18" s="23"/>
      <c r="G18" s="23"/>
      <c r="H18" s="48"/>
      <c r="I18" s="21"/>
      <c r="K18" s="465" t="s">
        <v>103</v>
      </c>
      <c r="L18" s="466"/>
      <c r="M18" s="466"/>
      <c r="N18" s="160">
        <v>243771</v>
      </c>
      <c r="O18" s="161">
        <v>0.85416666666666663</v>
      </c>
      <c r="P18" s="56">
        <v>0.8125</v>
      </c>
    </row>
    <row r="19" spans="1:16" ht="21.75" customHeight="1" x14ac:dyDescent="0.35">
      <c r="A19" s="142"/>
      <c r="B19" s="22"/>
      <c r="C19" s="78"/>
      <c r="D19" s="23"/>
      <c r="E19" s="78"/>
      <c r="F19" s="23"/>
      <c r="G19" s="23"/>
      <c r="H19" s="48"/>
      <c r="I19" s="21"/>
      <c r="K19" s="154"/>
      <c r="L19" s="155"/>
      <c r="M19" s="158"/>
      <c r="N19" s="155"/>
      <c r="O19" s="162"/>
    </row>
    <row r="20" spans="1:16" ht="21.75" customHeight="1" x14ac:dyDescent="0.35">
      <c r="A20" s="142"/>
      <c r="B20" s="22"/>
      <c r="C20" s="78"/>
      <c r="D20" s="23"/>
      <c r="E20" s="78"/>
      <c r="F20" s="23"/>
      <c r="G20" s="23"/>
      <c r="H20" s="48"/>
      <c r="I20" s="21"/>
      <c r="K20" s="154"/>
      <c r="L20" s="155"/>
      <c r="M20" s="158"/>
      <c r="N20" s="155"/>
      <c r="O20" s="162"/>
    </row>
    <row r="21" spans="1:16" ht="21.75" customHeight="1" x14ac:dyDescent="0.35">
      <c r="A21" s="142"/>
      <c r="B21" s="22"/>
      <c r="C21" s="78"/>
      <c r="D21" s="23"/>
      <c r="E21" s="78"/>
      <c r="F21" s="23"/>
      <c r="G21" s="23"/>
      <c r="H21" s="48"/>
      <c r="I21" s="21"/>
      <c r="K21" s="154"/>
      <c r="L21" s="467" t="s">
        <v>104</v>
      </c>
      <c r="M21" s="469" t="str">
        <f>L13&amp;"  วัน"</f>
        <v>3  วัน</v>
      </c>
      <c r="N21" s="469"/>
      <c r="O21" s="162"/>
    </row>
    <row r="22" spans="1:16" ht="21.75" customHeight="1" thickBot="1" x14ac:dyDescent="0.4">
      <c r="A22" s="143"/>
      <c r="B22" s="28"/>
      <c r="C22" s="79"/>
      <c r="D22" s="29"/>
      <c r="E22" s="79"/>
      <c r="F22" s="29"/>
      <c r="G22" s="29"/>
      <c r="H22" s="49"/>
      <c r="I22" s="27"/>
      <c r="K22" s="156"/>
      <c r="L22" s="468"/>
      <c r="M22" s="462" t="str">
        <f>M13&amp;"  ชั่วโมง"</f>
        <v>12  ชั่วโมง</v>
      </c>
      <c r="N22" s="462"/>
      <c r="O22" s="163"/>
    </row>
    <row r="23" spans="1:16" ht="21.75" customHeight="1" thickBot="1" x14ac:dyDescent="0.4">
      <c r="A23" s="144"/>
      <c r="B23" s="31" t="s">
        <v>71</v>
      </c>
      <c r="C23" s="26"/>
      <c r="D23" s="76"/>
      <c r="E23" s="26"/>
      <c r="F23" s="76"/>
      <c r="G23" s="30"/>
      <c r="H23" s="42">
        <f>SUM(H6:H22)</f>
        <v>2408</v>
      </c>
      <c r="I23" s="18"/>
    </row>
    <row r="25" spans="1:16" ht="21.75" customHeight="1" x14ac:dyDescent="0.35">
      <c r="A25" s="443" t="s">
        <v>72</v>
      </c>
      <c r="B25" s="443"/>
      <c r="C25" s="453" t="str">
        <f>BAHTTEXT(H23)</f>
        <v>สองพันสี่ร้อยแปดบาทถ้วน</v>
      </c>
      <c r="D25" s="453"/>
      <c r="E25" s="70"/>
      <c r="F25" s="70"/>
    </row>
    <row r="26" spans="1:16" ht="21.75" customHeight="1" x14ac:dyDescent="0.35">
      <c r="A26" s="145" t="s">
        <v>10</v>
      </c>
      <c r="B26" s="109">
        <f>+'(1)กรอกข้อมูล'!D11</f>
        <v>0</v>
      </c>
      <c r="C26" s="69"/>
      <c r="D26" s="32"/>
      <c r="E26" s="69"/>
      <c r="F26" s="32"/>
    </row>
    <row r="27" spans="1:16" ht="21.75" customHeight="1" x14ac:dyDescent="0.35">
      <c r="A27" s="145" t="s">
        <v>11</v>
      </c>
      <c r="B27" s="109">
        <f>+'(1)กรอกข้อมูล'!D12</f>
        <v>0</v>
      </c>
      <c r="C27" s="39"/>
      <c r="D27" s="7"/>
      <c r="E27" s="39"/>
      <c r="F27" s="7"/>
    </row>
    <row r="28" spans="1:16" ht="21.75" customHeight="1" x14ac:dyDescent="0.35">
      <c r="A28" s="443" t="s">
        <v>76</v>
      </c>
      <c r="B28" s="443"/>
      <c r="C28" s="443"/>
      <c r="D28" s="443"/>
      <c r="E28" s="443"/>
      <c r="F28" s="443"/>
      <c r="G28" s="443"/>
      <c r="H28" s="443"/>
      <c r="I28" s="443"/>
    </row>
    <row r="29" spans="1:16" ht="21.75" customHeight="1" x14ac:dyDescent="0.35">
      <c r="B29" s="2" t="s">
        <v>73</v>
      </c>
      <c r="D29" s="1" t="s">
        <v>75</v>
      </c>
      <c r="E29" s="43"/>
    </row>
    <row r="30" spans="1:16" ht="21.75" customHeight="1" x14ac:dyDescent="0.35">
      <c r="B30" s="2" t="s">
        <v>38</v>
      </c>
      <c r="C30" s="444">
        <f>+'(1)กรอกข้อมูล'!D11</f>
        <v>0</v>
      </c>
      <c r="D30" s="444"/>
      <c r="E30" s="32" t="s">
        <v>39</v>
      </c>
      <c r="F30" s="32"/>
    </row>
    <row r="31" spans="1:16" ht="21.75" customHeight="1" x14ac:dyDescent="0.35">
      <c r="B31" s="2" t="s">
        <v>11</v>
      </c>
      <c r="C31" s="7">
        <f>+'(1)กรอกข้อมูล'!D12</f>
        <v>0</v>
      </c>
      <c r="D31" s="7"/>
      <c r="E31" s="7"/>
      <c r="F31" s="7"/>
    </row>
    <row r="33" spans="1:15" ht="21.75" customHeight="1" x14ac:dyDescent="0.35">
      <c r="A33" s="145" t="s">
        <v>97</v>
      </c>
      <c r="B33" s="109">
        <f>+'(1)กรอกข้อมูล'!D27</f>
        <v>0</v>
      </c>
      <c r="K33" s="422" t="s">
        <v>160</v>
      </c>
      <c r="L33" s="422"/>
      <c r="M33" s="422"/>
    </row>
    <row r="34" spans="1:15" ht="21.75" customHeight="1" x14ac:dyDescent="0.35">
      <c r="B34" s="50" t="s">
        <v>213</v>
      </c>
      <c r="C34" s="80" t="s">
        <v>8</v>
      </c>
      <c r="D34" s="194">
        <f>+'(2)คำนวณเบี้ยเลี้ยง'!D17</f>
        <v>0</v>
      </c>
      <c r="E34" s="196" t="s">
        <v>16</v>
      </c>
      <c r="F34" s="195">
        <f>+'(2)คำนวณเบี้ยเลี้ยง'!E17</f>
        <v>7.333333333333333</v>
      </c>
      <c r="G34" s="1" t="s">
        <v>70</v>
      </c>
      <c r="K34" s="92" t="s">
        <v>133</v>
      </c>
      <c r="L34" s="164" t="s">
        <v>155</v>
      </c>
      <c r="M34" s="148" t="s">
        <v>134</v>
      </c>
    </row>
    <row r="35" spans="1:15" ht="21.75" customHeight="1" x14ac:dyDescent="0.35">
      <c r="B35" s="50" t="s">
        <v>214</v>
      </c>
      <c r="C35" s="80" t="s">
        <v>8</v>
      </c>
      <c r="D35" s="194">
        <f>+'(2)คำนวณเบี้ยเลี้ยง'!D18</f>
        <v>0</v>
      </c>
      <c r="E35" s="196" t="s">
        <v>16</v>
      </c>
      <c r="F35" s="195">
        <f>+'(2)คำนวณเบี้ยเลี้ยง'!E18</f>
        <v>0.79166666666666663</v>
      </c>
      <c r="G35" s="1" t="s">
        <v>70</v>
      </c>
      <c r="K35" s="52">
        <v>80</v>
      </c>
      <c r="L35" s="6"/>
      <c r="M35" s="149">
        <f>+K35*L35</f>
        <v>0</v>
      </c>
      <c r="N35" s="127" t="s">
        <v>188</v>
      </c>
    </row>
    <row r="36" spans="1:15" ht="21.75" customHeight="1" x14ac:dyDescent="0.35">
      <c r="B36" s="2" t="s">
        <v>118</v>
      </c>
      <c r="C36" s="4">
        <v>240</v>
      </c>
      <c r="D36" s="8">
        <f>+'(2)คำนวณเบี้ยเลี้ยง'!C33</f>
        <v>0</v>
      </c>
      <c r="E36" s="1" t="s">
        <v>26</v>
      </c>
      <c r="F36" s="165" t="s">
        <v>117</v>
      </c>
      <c r="G36" s="193"/>
      <c r="K36" s="52">
        <v>160</v>
      </c>
      <c r="L36" s="6">
        <v>3</v>
      </c>
      <c r="M36" s="149">
        <f t="shared" ref="M36:M37" si="0">+K36*L36</f>
        <v>480</v>
      </c>
      <c r="N36" s="127" t="s">
        <v>187</v>
      </c>
    </row>
    <row r="37" spans="1:15" ht="21.75" customHeight="1" x14ac:dyDescent="0.35">
      <c r="B37" s="2" t="s">
        <v>156</v>
      </c>
      <c r="C37" s="4">
        <v>160</v>
      </c>
      <c r="D37" s="8">
        <f>+'(2)คำนวณเบี้ยเลี้ยง'!C32</f>
        <v>0</v>
      </c>
      <c r="E37" s="1" t="s">
        <v>26</v>
      </c>
      <c r="F37" s="197" t="str">
        <f>+'(2)คำนวณเบี้ยเลี้ยง'!C21</f>
        <v>0  วัน</v>
      </c>
      <c r="K37" s="52">
        <v>240</v>
      </c>
      <c r="L37" s="6">
        <v>1</v>
      </c>
      <c r="M37" s="149">
        <f t="shared" si="0"/>
        <v>240</v>
      </c>
      <c r="N37" s="127" t="s">
        <v>186</v>
      </c>
    </row>
    <row r="38" spans="1:15" ht="21.75" customHeight="1" thickBot="1" x14ac:dyDescent="0.4">
      <c r="B38" s="2" t="s">
        <v>156</v>
      </c>
      <c r="C38" s="4">
        <v>80</v>
      </c>
      <c r="D38" s="8">
        <f>+'(2)คำนวณเบี้ยเลี้ยง'!C31</f>
        <v>0</v>
      </c>
      <c r="E38" s="1" t="s">
        <v>26</v>
      </c>
      <c r="F38" s="198" t="str">
        <f>+'(2)คำนวณเบี้ยเลี้ยง'!C22</f>
        <v>11  ชั่วโมง</v>
      </c>
      <c r="K38" s="128"/>
      <c r="L38" s="6"/>
      <c r="M38" s="150">
        <f>SUM(M35:M37)</f>
        <v>720</v>
      </c>
    </row>
    <row r="39" spans="1:15" ht="21.75" customHeight="1" thickTop="1" thickBot="1" x14ac:dyDescent="0.4">
      <c r="C39" s="39"/>
      <c r="D39" s="37">
        <f>+D36+D38+D37</f>
        <v>0</v>
      </c>
      <c r="E39" s="1"/>
    </row>
    <row r="40" spans="1:15" ht="21.75" customHeight="1" thickTop="1" x14ac:dyDescent="0.35"/>
    <row r="41" spans="1:15" ht="21.75" customHeight="1" x14ac:dyDescent="0.35">
      <c r="A41" s="470" t="s">
        <v>136</v>
      </c>
      <c r="B41" s="470"/>
      <c r="C41" s="470"/>
      <c r="D41" s="470"/>
      <c r="E41" s="470"/>
      <c r="F41" s="470"/>
      <c r="G41" s="470"/>
      <c r="H41" s="470"/>
      <c r="I41" s="470"/>
      <c r="K41" s="461" t="s">
        <v>193</v>
      </c>
      <c r="L41" s="461"/>
      <c r="M41" s="461"/>
      <c r="N41" s="461"/>
      <c r="O41" s="461"/>
    </row>
    <row r="42" spans="1:15" ht="21.75" customHeight="1" x14ac:dyDescent="0.35">
      <c r="B42" s="357" t="s">
        <v>53</v>
      </c>
      <c r="C42" s="357"/>
      <c r="D42" s="357"/>
      <c r="E42" s="357"/>
      <c r="F42" s="357"/>
      <c r="I42" s="4" t="s">
        <v>54</v>
      </c>
    </row>
    <row r="43" spans="1:15" s="4" customFormat="1" ht="21.75" customHeight="1" x14ac:dyDescent="0.35">
      <c r="A43" s="137" t="s">
        <v>55</v>
      </c>
      <c r="B43" s="4" t="s">
        <v>7</v>
      </c>
      <c r="G43" s="1" t="s">
        <v>56</v>
      </c>
      <c r="H43" s="44"/>
      <c r="K43" s="6"/>
      <c r="L43" s="6"/>
      <c r="M43" s="147"/>
      <c r="N43" s="6"/>
      <c r="O43" s="6"/>
    </row>
    <row r="44" spans="1:15" ht="21.75" customHeight="1" thickBot="1" x14ac:dyDescent="0.4"/>
    <row r="45" spans="1:15" s="4" customFormat="1" ht="21.75" customHeight="1" thickBot="1" x14ac:dyDescent="0.4">
      <c r="A45" s="138" t="s">
        <v>57</v>
      </c>
      <c r="B45" s="25" t="s">
        <v>58</v>
      </c>
      <c r="C45" s="26"/>
      <c r="D45" s="26"/>
      <c r="E45" s="26"/>
      <c r="F45" s="26"/>
      <c r="G45" s="26"/>
      <c r="H45" s="45" t="s">
        <v>59</v>
      </c>
      <c r="I45" s="17" t="s">
        <v>45</v>
      </c>
      <c r="K45" s="151"/>
      <c r="L45" s="151" t="s">
        <v>105</v>
      </c>
      <c r="M45" s="157" t="s">
        <v>106</v>
      </c>
      <c r="N45" s="151"/>
      <c r="O45" s="151"/>
    </row>
    <row r="46" spans="1:15" ht="21.75" customHeight="1" x14ac:dyDescent="0.35">
      <c r="A46" s="139">
        <f>+'(1)กรอกข้อมูล'!H94</f>
        <v>0</v>
      </c>
      <c r="B46" s="19" t="s">
        <v>115</v>
      </c>
      <c r="C46" s="77" t="s">
        <v>114</v>
      </c>
      <c r="D46" s="20" t="str">
        <f>+'(1)กรอกข้อมูล'!D93</f>
        <v>บ้านพักจังหวัดสตูล</v>
      </c>
      <c r="E46" s="77" t="s">
        <v>113</v>
      </c>
      <c r="F46" s="85">
        <f>+'(1)กรอกข้อมูล'!F93</f>
        <v>0</v>
      </c>
      <c r="G46" s="20" t="s">
        <v>68</v>
      </c>
      <c r="H46" s="46">
        <f>+'(1)กรอกข้อมูล'!H93</f>
        <v>0</v>
      </c>
      <c r="I46" s="24"/>
      <c r="K46" s="151"/>
      <c r="L46" s="152">
        <f>N57</f>
        <v>0</v>
      </c>
      <c r="M46" s="157">
        <f>N58</f>
        <v>0</v>
      </c>
      <c r="N46" s="151"/>
      <c r="O46" s="151"/>
    </row>
    <row r="47" spans="1:15" ht="21.75" customHeight="1" x14ac:dyDescent="0.35">
      <c r="A47" s="140">
        <f>+'(1)กรอกข้อมูล'!H96</f>
        <v>0</v>
      </c>
      <c r="B47" s="22" t="s">
        <v>115</v>
      </c>
      <c r="C47" s="77" t="s">
        <v>114</v>
      </c>
      <c r="D47" s="82">
        <f>+'(1)กรอกข้อมูล'!D95</f>
        <v>0</v>
      </c>
      <c r="E47" s="78" t="s">
        <v>113</v>
      </c>
      <c r="F47" s="82">
        <f>+'(1)กรอกข้อมูล'!F95</f>
        <v>0</v>
      </c>
      <c r="G47" s="23" t="s">
        <v>68</v>
      </c>
      <c r="H47" s="47">
        <f>+'(1)กรอกข้อมูล'!H95</f>
        <v>0</v>
      </c>
      <c r="I47" s="21"/>
      <c r="K47" s="151"/>
      <c r="L47" s="153"/>
      <c r="M47" s="157"/>
      <c r="N47" s="151"/>
      <c r="O47" s="151"/>
    </row>
    <row r="48" spans="1:15" ht="21.75" customHeight="1" x14ac:dyDescent="0.35">
      <c r="A48" s="140">
        <f>+'(1)กรอกข้อมูล'!H98</f>
        <v>0</v>
      </c>
      <c r="B48" s="22" t="s">
        <v>116</v>
      </c>
      <c r="C48" s="77" t="s">
        <v>114</v>
      </c>
      <c r="D48" s="82">
        <f>+'(1)กรอกข้อมูล'!D97</f>
        <v>0</v>
      </c>
      <c r="E48" s="78" t="s">
        <v>113</v>
      </c>
      <c r="F48" s="82">
        <f>+'(1)กรอกข้อมูล'!F97</f>
        <v>0</v>
      </c>
      <c r="G48" s="23" t="s">
        <v>68</v>
      </c>
      <c r="H48" s="47">
        <f>+'(1)กรอกข้อมูล'!H97</f>
        <v>0</v>
      </c>
      <c r="I48" s="21"/>
      <c r="K48" s="151"/>
      <c r="L48" s="151">
        <f>DAY(N58-N57)</f>
        <v>0</v>
      </c>
      <c r="M48" s="157">
        <f>HOUR(O58)-HOUR(O57)</f>
        <v>0</v>
      </c>
      <c r="N48" s="153">
        <f>MINUTE(O58)-MINUTE(O57)</f>
        <v>0</v>
      </c>
      <c r="O48" s="151"/>
    </row>
    <row r="49" spans="1:15" ht="21.75" customHeight="1" x14ac:dyDescent="0.35">
      <c r="A49" s="140">
        <f>+'(1)กรอกข้อมูล'!H100</f>
        <v>0</v>
      </c>
      <c r="B49" s="22" t="s">
        <v>116</v>
      </c>
      <c r="C49" s="77" t="s">
        <v>114</v>
      </c>
      <c r="D49" s="82">
        <f>+'(1)กรอกข้อมูล'!D99</f>
        <v>0</v>
      </c>
      <c r="E49" s="78" t="s">
        <v>113</v>
      </c>
      <c r="F49" s="82">
        <f>+'(1)กรอกข้อมูล'!F99</f>
        <v>0</v>
      </c>
      <c r="G49" s="23" t="s">
        <v>68</v>
      </c>
      <c r="H49" s="47">
        <f>+'(1)กรอกข้อมูล'!H99</f>
        <v>0</v>
      </c>
      <c r="I49" s="21"/>
      <c r="K49" s="151"/>
      <c r="L49" s="151">
        <f>(L48*24)*60</f>
        <v>0</v>
      </c>
      <c r="M49" s="157">
        <f>M48*60</f>
        <v>0</v>
      </c>
      <c r="N49" s="151"/>
      <c r="O49" s="151"/>
    </row>
    <row r="50" spans="1:15" ht="21.75" customHeight="1" x14ac:dyDescent="0.35">
      <c r="A50" s="140">
        <f>+'(1)กรอกข้อมูล'!H102</f>
        <v>0</v>
      </c>
      <c r="B50" s="22" t="s">
        <v>116</v>
      </c>
      <c r="C50" s="77" t="s">
        <v>114</v>
      </c>
      <c r="D50" s="82">
        <f>+'(1)กรอกข้อมูล'!D101</f>
        <v>0</v>
      </c>
      <c r="E50" s="78" t="s">
        <v>113</v>
      </c>
      <c r="F50" s="82">
        <f>+'(1)กรอกข้อมูล'!F101</f>
        <v>0</v>
      </c>
      <c r="G50" s="23" t="s">
        <v>68</v>
      </c>
      <c r="H50" s="47">
        <f>+'(1)กรอกข้อมูล'!H101</f>
        <v>0</v>
      </c>
      <c r="I50" s="21"/>
      <c r="K50" s="151"/>
      <c r="L50" s="151"/>
      <c r="M50" s="157"/>
      <c r="N50" s="151"/>
      <c r="O50" s="151"/>
    </row>
    <row r="51" spans="1:15" ht="21.75" customHeight="1" x14ac:dyDescent="0.35">
      <c r="A51" s="140">
        <f>+'(1)กรอกข้อมูล'!H104</f>
        <v>0</v>
      </c>
      <c r="B51" s="22" t="s">
        <v>116</v>
      </c>
      <c r="C51" s="77" t="s">
        <v>114</v>
      </c>
      <c r="D51" s="82">
        <f>+'(1)กรอกข้อมูล'!D103</f>
        <v>0</v>
      </c>
      <c r="E51" s="78" t="s">
        <v>113</v>
      </c>
      <c r="F51" s="82">
        <f>+'(1)กรอกข้อมูล'!F103</f>
        <v>0</v>
      </c>
      <c r="G51" s="23" t="s">
        <v>68</v>
      </c>
      <c r="H51" s="47">
        <f>+'(1)กรอกข้อมูล'!H103</f>
        <v>0</v>
      </c>
      <c r="I51" s="21"/>
      <c r="K51" s="151"/>
      <c r="L51" s="153">
        <f>L49+M49+N48</f>
        <v>0</v>
      </c>
      <c r="M51" s="157">
        <f>MOD(L51,1440)</f>
        <v>0</v>
      </c>
      <c r="N51" s="151">
        <f>MOD(M51,60)</f>
        <v>0</v>
      </c>
      <c r="O51" s="151"/>
    </row>
    <row r="52" spans="1:15" ht="21.75" customHeight="1" x14ac:dyDescent="0.35">
      <c r="A52" s="140">
        <f>+'(1)กรอกข้อมูล'!H106</f>
        <v>0</v>
      </c>
      <c r="B52" s="22" t="s">
        <v>116</v>
      </c>
      <c r="C52" s="77" t="s">
        <v>114</v>
      </c>
      <c r="D52" s="82">
        <f>+'(1)กรอกข้อมูล'!D105</f>
        <v>0</v>
      </c>
      <c r="E52" s="78" t="s">
        <v>113</v>
      </c>
      <c r="F52" s="82">
        <f>+'(1)กรอกข้อมูล'!F105</f>
        <v>0</v>
      </c>
      <c r="G52" s="23" t="s">
        <v>68</v>
      </c>
      <c r="H52" s="47">
        <f>+'(1)กรอกข้อมูล'!H105</f>
        <v>0</v>
      </c>
      <c r="I52" s="21"/>
      <c r="K52" s="151"/>
      <c r="L52" s="151">
        <f>L51-M51</f>
        <v>0</v>
      </c>
      <c r="M52" s="157">
        <f>M51-N51</f>
        <v>0</v>
      </c>
      <c r="N52" s="151"/>
      <c r="O52" s="151"/>
    </row>
    <row r="53" spans="1:15" ht="21.75" customHeight="1" x14ac:dyDescent="0.35">
      <c r="A53" s="140">
        <f>+'(1)กรอกข้อมูล'!H108</f>
        <v>0</v>
      </c>
      <c r="B53" s="22" t="s">
        <v>116</v>
      </c>
      <c r="C53" s="77" t="s">
        <v>114</v>
      </c>
      <c r="D53" s="82">
        <f>+'(1)กรอกข้อมูล'!D107</f>
        <v>0</v>
      </c>
      <c r="E53" s="78" t="s">
        <v>113</v>
      </c>
      <c r="F53" s="82">
        <f>+'(1)กรอกข้อมูล'!F107</f>
        <v>0</v>
      </c>
      <c r="G53" s="23" t="s">
        <v>68</v>
      </c>
      <c r="H53" s="47">
        <f>+'(1)กรอกข้อมูล'!H107</f>
        <v>0</v>
      </c>
      <c r="I53" s="21"/>
      <c r="K53" s="151"/>
      <c r="L53" s="151">
        <f>L52/1440</f>
        <v>0</v>
      </c>
      <c r="M53" s="157">
        <f>M52/60</f>
        <v>0</v>
      </c>
      <c r="N53" s="151"/>
      <c r="O53" s="151"/>
    </row>
    <row r="54" spans="1:15" ht="21.75" customHeight="1" thickBot="1" x14ac:dyDescent="0.4">
      <c r="A54" s="140" t="str">
        <f>+'(1)กรอกข้อมูล'!H110</f>
        <v>-</v>
      </c>
      <c r="B54" s="22" t="s">
        <v>115</v>
      </c>
      <c r="C54" s="77" t="s">
        <v>114</v>
      </c>
      <c r="D54" s="82">
        <f>+'(1)กรอกข้อมูล'!D109</f>
        <v>0</v>
      </c>
      <c r="E54" s="78" t="s">
        <v>113</v>
      </c>
      <c r="F54" s="82">
        <f>+'(1)กรอกข้อมูล'!F109</f>
        <v>0</v>
      </c>
      <c r="G54" s="23" t="s">
        <v>68</v>
      </c>
      <c r="H54" s="47">
        <f>+'(1)กรอกข้อมูล'!H109</f>
        <v>0</v>
      </c>
      <c r="I54" s="21"/>
      <c r="K54" s="151"/>
      <c r="L54" s="151"/>
      <c r="M54" s="157"/>
      <c r="N54" s="151"/>
      <c r="O54" s="151"/>
    </row>
    <row r="55" spans="1:15" ht="21.75" customHeight="1" x14ac:dyDescent="0.35">
      <c r="A55" s="140" t="str">
        <f>+'(1)กรอกข้อมูล'!H112</f>
        <v>-</v>
      </c>
      <c r="B55" s="22" t="s">
        <v>115</v>
      </c>
      <c r="C55" s="77" t="s">
        <v>114</v>
      </c>
      <c r="D55" s="82">
        <f>+'(1)กรอกข้อมูล'!D111</f>
        <v>0</v>
      </c>
      <c r="E55" s="78" t="s">
        <v>113</v>
      </c>
      <c r="F55" s="82">
        <f>+'(1)กรอกข้อมูล'!F111</f>
        <v>0</v>
      </c>
      <c r="G55" s="23" t="s">
        <v>68</v>
      </c>
      <c r="H55" s="47">
        <f>+'(1)กรอกข้อมูล'!H111</f>
        <v>0</v>
      </c>
      <c r="I55" s="21"/>
      <c r="K55" s="427" t="s">
        <v>100</v>
      </c>
      <c r="L55" s="428"/>
      <c r="M55" s="428"/>
      <c r="N55" s="428"/>
      <c r="O55" s="429"/>
    </row>
    <row r="56" spans="1:15" ht="21.75" customHeight="1" x14ac:dyDescent="0.35">
      <c r="A56" s="141"/>
      <c r="B56" s="19" t="s">
        <v>92</v>
      </c>
      <c r="C56" s="77"/>
      <c r="D56" s="20"/>
      <c r="E56" s="77"/>
      <c r="F56" s="20"/>
      <c r="G56" s="23"/>
      <c r="H56" s="47">
        <f>+'(1)กรอกข้อมูล'!H113</f>
        <v>0</v>
      </c>
      <c r="I56" s="21"/>
      <c r="K56" s="154"/>
      <c r="L56" s="155"/>
      <c r="M56" s="158"/>
      <c r="N56" s="155"/>
      <c r="O56" s="159" t="s">
        <v>101</v>
      </c>
    </row>
    <row r="57" spans="1:15" ht="21.75" customHeight="1" x14ac:dyDescent="0.35">
      <c r="A57" s="142"/>
      <c r="B57" s="22"/>
      <c r="C57" s="78"/>
      <c r="D57" s="23"/>
      <c r="E57" s="78"/>
      <c r="F57" s="23"/>
      <c r="G57" s="23"/>
      <c r="H57" s="48"/>
      <c r="I57" s="21"/>
      <c r="K57" s="463" t="s">
        <v>102</v>
      </c>
      <c r="L57" s="464"/>
      <c r="M57" s="464"/>
      <c r="N57" s="160"/>
      <c r="O57" s="161">
        <v>7</v>
      </c>
    </row>
    <row r="58" spans="1:15" ht="21.75" customHeight="1" x14ac:dyDescent="0.35">
      <c r="A58" s="142"/>
      <c r="B58" s="22"/>
      <c r="C58" s="78"/>
      <c r="D58" s="23"/>
      <c r="E58" s="78"/>
      <c r="F58" s="23"/>
      <c r="G58" s="23"/>
      <c r="H58" s="48"/>
      <c r="I58" s="21"/>
      <c r="K58" s="465" t="s">
        <v>103</v>
      </c>
      <c r="L58" s="466"/>
      <c r="M58" s="466"/>
      <c r="N58" s="160"/>
      <c r="O58" s="161">
        <v>0</v>
      </c>
    </row>
    <row r="59" spans="1:15" ht="21.75" customHeight="1" x14ac:dyDescent="0.35">
      <c r="A59" s="142"/>
      <c r="B59" s="22"/>
      <c r="C59" s="78"/>
      <c r="D59" s="23"/>
      <c r="E59" s="78"/>
      <c r="F59" s="23"/>
      <c r="G59" s="23"/>
      <c r="H59" s="48"/>
      <c r="I59" s="21"/>
      <c r="K59" s="154"/>
      <c r="L59" s="155"/>
      <c r="M59" s="158"/>
      <c r="N59" s="155"/>
      <c r="O59" s="162"/>
    </row>
    <row r="60" spans="1:15" ht="21.75" customHeight="1" x14ac:dyDescent="0.35">
      <c r="A60" s="142"/>
      <c r="B60" s="22"/>
      <c r="C60" s="78"/>
      <c r="D60" s="23"/>
      <c r="E60" s="78"/>
      <c r="F60" s="23"/>
      <c r="G60" s="23"/>
      <c r="H60" s="48"/>
      <c r="I60" s="21"/>
      <c r="K60" s="154"/>
      <c r="L60" s="155"/>
      <c r="M60" s="158"/>
      <c r="N60" s="155"/>
      <c r="O60" s="162"/>
    </row>
    <row r="61" spans="1:15" ht="21.75" customHeight="1" x14ac:dyDescent="0.35">
      <c r="A61" s="142"/>
      <c r="B61" s="22"/>
      <c r="C61" s="78"/>
      <c r="D61" s="23"/>
      <c r="E61" s="78"/>
      <c r="F61" s="23"/>
      <c r="G61" s="23"/>
      <c r="H61" s="48"/>
      <c r="I61" s="21"/>
      <c r="K61" s="154"/>
      <c r="L61" s="467" t="s">
        <v>104</v>
      </c>
      <c r="M61" s="469" t="str">
        <f>L53&amp;"  วัน"</f>
        <v>0  วัน</v>
      </c>
      <c r="N61" s="469"/>
      <c r="O61" s="162"/>
    </row>
    <row r="62" spans="1:15" ht="21.75" customHeight="1" thickBot="1" x14ac:dyDescent="0.4">
      <c r="A62" s="143"/>
      <c r="B62" s="28"/>
      <c r="C62" s="79"/>
      <c r="D62" s="29"/>
      <c r="E62" s="79"/>
      <c r="F62" s="29"/>
      <c r="G62" s="29"/>
      <c r="H62" s="49"/>
      <c r="I62" s="27"/>
      <c r="K62" s="156"/>
      <c r="L62" s="468"/>
      <c r="M62" s="462" t="str">
        <f>M53&amp;"  ชั่วโมง"</f>
        <v>0  ชั่วโมง</v>
      </c>
      <c r="N62" s="462"/>
      <c r="O62" s="163"/>
    </row>
    <row r="63" spans="1:15" ht="21.75" customHeight="1" thickBot="1" x14ac:dyDescent="0.4">
      <c r="A63" s="144"/>
      <c r="B63" s="31" t="s">
        <v>71</v>
      </c>
      <c r="C63" s="26"/>
      <c r="D63" s="76"/>
      <c r="E63" s="26"/>
      <c r="F63" s="76"/>
      <c r="G63" s="30"/>
      <c r="H63" s="42">
        <f>+H46+H47+H48+H49+H50+H51+H52+H53+H54+H55+H56</f>
        <v>0</v>
      </c>
      <c r="I63" s="18"/>
    </row>
    <row r="65" spans="1:15" ht="21.75" customHeight="1" x14ac:dyDescent="0.35">
      <c r="A65" s="443" t="s">
        <v>72</v>
      </c>
      <c r="B65" s="443"/>
      <c r="C65" s="453" t="str">
        <f>BAHTTEXT(H63)</f>
        <v>ศูนย์บาทถ้วน</v>
      </c>
      <c r="D65" s="453"/>
      <c r="E65" s="70"/>
      <c r="F65" s="70"/>
    </row>
    <row r="66" spans="1:15" ht="21.75" customHeight="1" x14ac:dyDescent="0.35">
      <c r="A66" s="145" t="s">
        <v>10</v>
      </c>
      <c r="B66" s="109">
        <f>+'(1)กรอกข้อมูล'!D14</f>
        <v>0</v>
      </c>
      <c r="C66" s="69"/>
      <c r="D66" s="32"/>
      <c r="E66" s="69"/>
      <c r="F66" s="32"/>
    </row>
    <row r="67" spans="1:15" ht="21.75" customHeight="1" x14ac:dyDescent="0.35">
      <c r="A67" s="145" t="s">
        <v>11</v>
      </c>
      <c r="B67" s="109">
        <f>+'(1)กรอกข้อมูล'!F14</f>
        <v>0</v>
      </c>
      <c r="C67" s="39"/>
      <c r="D67" s="7"/>
      <c r="E67" s="39"/>
      <c r="F67" s="7"/>
    </row>
    <row r="68" spans="1:15" ht="21.75" customHeight="1" x14ac:dyDescent="0.35">
      <c r="A68" s="443" t="s">
        <v>76</v>
      </c>
      <c r="B68" s="443"/>
      <c r="C68" s="443"/>
      <c r="D68" s="443"/>
      <c r="E68" s="443"/>
      <c r="F68" s="443"/>
      <c r="G68" s="443"/>
      <c r="H68" s="443"/>
      <c r="I68" s="443"/>
    </row>
    <row r="69" spans="1:15" ht="21.75" customHeight="1" x14ac:dyDescent="0.35">
      <c r="B69" s="2" t="s">
        <v>73</v>
      </c>
      <c r="D69" s="1" t="s">
        <v>75</v>
      </c>
      <c r="E69" s="43"/>
    </row>
    <row r="70" spans="1:15" ht="21.75" customHeight="1" x14ac:dyDescent="0.35">
      <c r="B70" s="2" t="s">
        <v>38</v>
      </c>
      <c r="C70" s="444">
        <f>+'(1)กรอกข้อมูล'!D14</f>
        <v>0</v>
      </c>
      <c r="D70" s="444"/>
      <c r="E70" s="32" t="s">
        <v>39</v>
      </c>
      <c r="F70" s="32"/>
    </row>
    <row r="71" spans="1:15" ht="21.75" customHeight="1" x14ac:dyDescent="0.35">
      <c r="B71" s="2" t="s">
        <v>11</v>
      </c>
      <c r="C71" s="444">
        <f>+'(1)กรอกข้อมูล'!F14</f>
        <v>0</v>
      </c>
      <c r="D71" s="444"/>
      <c r="E71" s="444"/>
      <c r="F71" s="7"/>
    </row>
    <row r="73" spans="1:15" ht="21.75" customHeight="1" x14ac:dyDescent="0.35">
      <c r="A73" s="145" t="s">
        <v>97</v>
      </c>
      <c r="B73" s="109">
        <f>+'(1)กรอกข้อมูล'!D28</f>
        <v>0</v>
      </c>
      <c r="K73" s="422" t="s">
        <v>160</v>
      </c>
      <c r="L73" s="422"/>
      <c r="M73" s="422"/>
    </row>
    <row r="74" spans="1:15" ht="21.75" customHeight="1" x14ac:dyDescent="0.35">
      <c r="B74" s="50" t="s">
        <v>213</v>
      </c>
      <c r="C74" s="80" t="s">
        <v>8</v>
      </c>
      <c r="D74" s="194">
        <f>+'(2)คำนวณเบี้ยเลี้ยง'!D50</f>
        <v>0</v>
      </c>
      <c r="E74" s="196" t="s">
        <v>16</v>
      </c>
      <c r="F74" s="195">
        <f>+'(2)คำนวณเบี้ยเลี้ยง'!E50</f>
        <v>7</v>
      </c>
      <c r="G74" s="1" t="s">
        <v>70</v>
      </c>
      <c r="K74" s="92" t="s">
        <v>133</v>
      </c>
      <c r="L74" s="164" t="s">
        <v>155</v>
      </c>
      <c r="M74" s="148" t="s">
        <v>134</v>
      </c>
    </row>
    <row r="75" spans="1:15" ht="21.75" customHeight="1" x14ac:dyDescent="0.35">
      <c r="B75" s="50" t="s">
        <v>214</v>
      </c>
      <c r="C75" s="80" t="s">
        <v>8</v>
      </c>
      <c r="D75" s="194">
        <f>+'(2)คำนวณเบี้ยเลี้ยง'!D51</f>
        <v>0</v>
      </c>
      <c r="E75" s="196" t="s">
        <v>16</v>
      </c>
      <c r="F75" s="195">
        <f>+'(2)คำนวณเบี้ยเลี้ยง'!E51</f>
        <v>0</v>
      </c>
      <c r="G75" s="1" t="s">
        <v>70</v>
      </c>
      <c r="K75" s="52">
        <v>80</v>
      </c>
      <c r="L75" s="6"/>
      <c r="M75" s="149">
        <f>+K75*L75</f>
        <v>0</v>
      </c>
      <c r="N75" s="127" t="s">
        <v>188</v>
      </c>
    </row>
    <row r="76" spans="1:15" ht="21.75" customHeight="1" x14ac:dyDescent="0.35">
      <c r="B76" s="2" t="s">
        <v>118</v>
      </c>
      <c r="C76" s="4">
        <v>240</v>
      </c>
      <c r="D76" s="8">
        <f>+'(2)คำนวณเบี้ยเลี้ยง'!C66</f>
        <v>0</v>
      </c>
      <c r="E76" s="1" t="s">
        <v>26</v>
      </c>
      <c r="F76" s="165" t="s">
        <v>117</v>
      </c>
      <c r="G76" s="193"/>
      <c r="K76" s="52">
        <v>160</v>
      </c>
      <c r="L76" s="6">
        <v>3</v>
      </c>
      <c r="M76" s="149">
        <f t="shared" ref="M76:M77" si="1">+K76*L76</f>
        <v>480</v>
      </c>
      <c r="N76" s="127" t="s">
        <v>187</v>
      </c>
    </row>
    <row r="77" spans="1:15" ht="21.75" customHeight="1" x14ac:dyDescent="0.35">
      <c r="B77" s="2" t="s">
        <v>156</v>
      </c>
      <c r="C77" s="4">
        <v>160</v>
      </c>
      <c r="D77" s="8">
        <f>+'(2)คำนวณเบี้ยเลี้ยง'!C65</f>
        <v>0</v>
      </c>
      <c r="E77" s="1" t="s">
        <v>26</v>
      </c>
      <c r="F77" s="197" t="str">
        <f>+'(2)คำนวณเบี้ยเลี้ยง'!C54</f>
        <v>0  วัน</v>
      </c>
      <c r="K77" s="52">
        <v>240</v>
      </c>
      <c r="L77" s="6">
        <v>1</v>
      </c>
      <c r="M77" s="149">
        <f t="shared" si="1"/>
        <v>240</v>
      </c>
      <c r="N77" s="127" t="s">
        <v>186</v>
      </c>
    </row>
    <row r="78" spans="1:15" ht="21.75" customHeight="1" thickBot="1" x14ac:dyDescent="0.4">
      <c r="B78" s="2" t="s">
        <v>156</v>
      </c>
      <c r="C78" s="4">
        <v>80</v>
      </c>
      <c r="D78" s="8">
        <f>+'(2)คำนวณเบี้ยเลี้ยง'!C64</f>
        <v>0</v>
      </c>
      <c r="E78" s="1" t="s">
        <v>26</v>
      </c>
      <c r="F78" s="198" t="str">
        <f>+'(2)คำนวณเบี้ยเลี้ยง'!C55</f>
        <v>0  ชั่วโมง</v>
      </c>
      <c r="K78" s="128"/>
      <c r="L78" s="6"/>
      <c r="M78" s="150">
        <f>SUM(M75:M77)</f>
        <v>720</v>
      </c>
    </row>
    <row r="79" spans="1:15" ht="21.75" customHeight="1" thickTop="1" thickBot="1" x14ac:dyDescent="0.4">
      <c r="C79" s="39"/>
      <c r="D79" s="37">
        <f>+D76+D78+D77</f>
        <v>0</v>
      </c>
      <c r="E79" s="1"/>
    </row>
    <row r="80" spans="1:15" ht="21.75" customHeight="1" thickTop="1" x14ac:dyDescent="0.35">
      <c r="A80" s="470" t="s">
        <v>137</v>
      </c>
      <c r="B80" s="470"/>
      <c r="C80" s="470"/>
      <c r="D80" s="470"/>
      <c r="E80" s="470"/>
      <c r="F80" s="470"/>
      <c r="G80" s="470"/>
      <c r="H80" s="470"/>
      <c r="I80" s="470"/>
      <c r="K80" s="461" t="s">
        <v>193</v>
      </c>
      <c r="L80" s="461"/>
      <c r="M80" s="461"/>
      <c r="N80" s="461"/>
      <c r="O80" s="461"/>
    </row>
    <row r="81" spans="1:15" ht="21.75" customHeight="1" x14ac:dyDescent="0.35">
      <c r="B81" s="357" t="s">
        <v>53</v>
      </c>
      <c r="C81" s="357"/>
      <c r="D81" s="357"/>
      <c r="E81" s="357"/>
      <c r="F81" s="357"/>
      <c r="G81" s="357"/>
      <c r="I81" s="4" t="s">
        <v>54</v>
      </c>
    </row>
    <row r="82" spans="1:15" s="4" customFormat="1" ht="21.75" customHeight="1" x14ac:dyDescent="0.35">
      <c r="A82" s="137" t="s">
        <v>55</v>
      </c>
      <c r="B82" s="4" t="s">
        <v>7</v>
      </c>
      <c r="G82" s="1" t="s">
        <v>56</v>
      </c>
      <c r="H82" s="44"/>
      <c r="K82" s="6"/>
      <c r="L82" s="6"/>
      <c r="M82" s="147"/>
      <c r="N82" s="6"/>
      <c r="O82" s="6"/>
    </row>
    <row r="83" spans="1:15" ht="21.75" customHeight="1" thickBot="1" x14ac:dyDescent="0.4"/>
    <row r="84" spans="1:15" s="4" customFormat="1" ht="21.75" customHeight="1" thickBot="1" x14ac:dyDescent="0.4">
      <c r="A84" s="138" t="s">
        <v>57</v>
      </c>
      <c r="B84" s="25" t="s">
        <v>58</v>
      </c>
      <c r="C84" s="26"/>
      <c r="D84" s="26"/>
      <c r="E84" s="26"/>
      <c r="F84" s="26"/>
      <c r="G84" s="26"/>
      <c r="H84" s="45" t="s">
        <v>59</v>
      </c>
      <c r="I84" s="17" t="s">
        <v>45</v>
      </c>
      <c r="K84" s="151"/>
      <c r="L84" s="151" t="s">
        <v>105</v>
      </c>
      <c r="M84" s="157" t="s">
        <v>106</v>
      </c>
      <c r="N84" s="151"/>
      <c r="O84" s="151"/>
    </row>
    <row r="85" spans="1:15" ht="21.75" customHeight="1" x14ac:dyDescent="0.35">
      <c r="A85" s="139">
        <f>+'(1)กรอกข้อมูล'!H118</f>
        <v>0</v>
      </c>
      <c r="B85" s="19" t="s">
        <v>115</v>
      </c>
      <c r="C85" s="77" t="s">
        <v>114</v>
      </c>
      <c r="D85" s="85" t="str">
        <f>+'(1)กรอกข้อมูล'!D117</f>
        <v>บ้านพักจังหวัดสตูล</v>
      </c>
      <c r="E85" s="77" t="s">
        <v>113</v>
      </c>
      <c r="F85" s="85">
        <f>+'(1)กรอกข้อมูล'!F117</f>
        <v>0</v>
      </c>
      <c r="G85" s="20" t="s">
        <v>68</v>
      </c>
      <c r="H85" s="46">
        <f>+'(1)กรอกข้อมูล'!H117</f>
        <v>0</v>
      </c>
      <c r="I85" s="24"/>
      <c r="K85" s="151"/>
      <c r="L85" s="152">
        <f>N96</f>
        <v>0</v>
      </c>
      <c r="M85" s="157">
        <f>N97</f>
        <v>0</v>
      </c>
      <c r="N85" s="151"/>
      <c r="O85" s="151"/>
    </row>
    <row r="86" spans="1:15" ht="21.75" customHeight="1" x14ac:dyDescent="0.35">
      <c r="A86" s="140">
        <f>+'(1)กรอกข้อมูล'!H120</f>
        <v>0</v>
      </c>
      <c r="B86" s="22" t="s">
        <v>115</v>
      </c>
      <c r="C86" s="77" t="s">
        <v>114</v>
      </c>
      <c r="D86" s="82">
        <f>+'(1)กรอกข้อมูล'!D119</f>
        <v>0</v>
      </c>
      <c r="E86" s="78" t="s">
        <v>113</v>
      </c>
      <c r="F86" s="82">
        <f>+'(1)กรอกข้อมูล'!F119</f>
        <v>0</v>
      </c>
      <c r="G86" s="23" t="s">
        <v>68</v>
      </c>
      <c r="H86" s="47">
        <f>+'(1)กรอกข้อมูล'!H119</f>
        <v>0</v>
      </c>
      <c r="I86" s="21"/>
      <c r="K86" s="151"/>
      <c r="L86" s="153"/>
      <c r="M86" s="157"/>
      <c r="N86" s="151"/>
      <c r="O86" s="151"/>
    </row>
    <row r="87" spans="1:15" ht="21.75" customHeight="1" x14ac:dyDescent="0.35">
      <c r="A87" s="140">
        <f>+'(1)กรอกข้อมูล'!H122</f>
        <v>0</v>
      </c>
      <c r="B87" s="22" t="s">
        <v>116</v>
      </c>
      <c r="C87" s="77" t="s">
        <v>114</v>
      </c>
      <c r="D87" s="82">
        <f>+'(1)กรอกข้อมูล'!D121</f>
        <v>0</v>
      </c>
      <c r="E87" s="78" t="s">
        <v>113</v>
      </c>
      <c r="F87" s="82">
        <f>+'(1)กรอกข้อมูล'!F121</f>
        <v>0</v>
      </c>
      <c r="G87" s="23" t="s">
        <v>68</v>
      </c>
      <c r="H87" s="47">
        <f>+'(1)กรอกข้อมูล'!H121</f>
        <v>0</v>
      </c>
      <c r="I87" s="21"/>
      <c r="K87" s="151"/>
      <c r="L87" s="151">
        <f>DAY(N97-N96)</f>
        <v>0</v>
      </c>
      <c r="M87" s="157">
        <f>HOUR(O97)-HOUR(O96)</f>
        <v>0</v>
      </c>
      <c r="N87" s="153">
        <f>MINUTE(O97)-MINUTE(O96)</f>
        <v>0</v>
      </c>
      <c r="O87" s="151"/>
    </row>
    <row r="88" spans="1:15" ht="21.75" customHeight="1" x14ac:dyDescent="0.35">
      <c r="A88" s="140">
        <f>+'(1)กรอกข้อมูล'!H124</f>
        <v>0</v>
      </c>
      <c r="B88" s="22" t="s">
        <v>116</v>
      </c>
      <c r="C88" s="77" t="s">
        <v>114</v>
      </c>
      <c r="D88" s="82">
        <f>+'(1)กรอกข้อมูล'!D123</f>
        <v>0</v>
      </c>
      <c r="E88" s="78" t="s">
        <v>113</v>
      </c>
      <c r="F88" s="82">
        <f>+'(1)กรอกข้อมูล'!F123</f>
        <v>0</v>
      </c>
      <c r="G88" s="23" t="s">
        <v>68</v>
      </c>
      <c r="H88" s="47">
        <f>+'(1)กรอกข้อมูล'!H123</f>
        <v>0</v>
      </c>
      <c r="I88" s="21"/>
      <c r="K88" s="151"/>
      <c r="L88" s="151">
        <f>(L87*24)*60</f>
        <v>0</v>
      </c>
      <c r="M88" s="157">
        <f>M87*60</f>
        <v>0</v>
      </c>
      <c r="N88" s="151"/>
      <c r="O88" s="151"/>
    </row>
    <row r="89" spans="1:15" ht="21.75" customHeight="1" x14ac:dyDescent="0.35">
      <c r="A89" s="140">
        <f>+'(1)กรอกข้อมูล'!H126</f>
        <v>0</v>
      </c>
      <c r="B89" s="22" t="s">
        <v>116</v>
      </c>
      <c r="C89" s="77" t="s">
        <v>114</v>
      </c>
      <c r="D89" s="82">
        <f>+'(1)กรอกข้อมูล'!D125</f>
        <v>0</v>
      </c>
      <c r="E89" s="78" t="s">
        <v>113</v>
      </c>
      <c r="F89" s="82">
        <f>+'(1)กรอกข้อมูล'!F125</f>
        <v>0</v>
      </c>
      <c r="G89" s="23" t="s">
        <v>68</v>
      </c>
      <c r="H89" s="47">
        <f>+'(1)กรอกข้อมูล'!H125</f>
        <v>0</v>
      </c>
      <c r="I89" s="21"/>
      <c r="K89" s="151"/>
      <c r="L89" s="151"/>
      <c r="M89" s="157"/>
      <c r="N89" s="151"/>
      <c r="O89" s="151"/>
    </row>
    <row r="90" spans="1:15" ht="21.75" customHeight="1" x14ac:dyDescent="0.35">
      <c r="A90" s="140" t="str">
        <f>+'(1)กรอกข้อมูล'!H141</f>
        <v>-</v>
      </c>
      <c r="B90" s="22" t="s">
        <v>116</v>
      </c>
      <c r="C90" s="77" t="s">
        <v>114</v>
      </c>
      <c r="D90" s="82">
        <f>+'(1)กรอกข้อมูล'!D127</f>
        <v>0</v>
      </c>
      <c r="E90" s="78" t="s">
        <v>113</v>
      </c>
      <c r="F90" s="82">
        <f>+'(1)กรอกข้อมูล'!F127</f>
        <v>0</v>
      </c>
      <c r="G90" s="23" t="s">
        <v>68</v>
      </c>
      <c r="H90" s="47">
        <f>+'(1)กรอกข้อมูล'!H127</f>
        <v>0</v>
      </c>
      <c r="I90" s="21"/>
      <c r="K90" s="151"/>
      <c r="L90" s="153">
        <f>L88+M88+N87</f>
        <v>0</v>
      </c>
      <c r="M90" s="157">
        <f>MOD(L90,1440)</f>
        <v>0</v>
      </c>
      <c r="N90" s="151">
        <f>MOD(M90,60)</f>
        <v>0</v>
      </c>
      <c r="O90" s="151"/>
    </row>
    <row r="91" spans="1:15" ht="21.75" customHeight="1" x14ac:dyDescent="0.35">
      <c r="A91" s="140" t="str">
        <f>+'(1)กรอกข้อมูล'!H143</f>
        <v>-</v>
      </c>
      <c r="B91" s="22" t="s">
        <v>116</v>
      </c>
      <c r="C91" s="77" t="s">
        <v>114</v>
      </c>
      <c r="D91" s="82">
        <f>+'(1)กรอกข้อมูล'!D129</f>
        <v>0</v>
      </c>
      <c r="E91" s="78" t="s">
        <v>113</v>
      </c>
      <c r="F91" s="82">
        <f>+'(1)กรอกข้อมูล'!F129</f>
        <v>0</v>
      </c>
      <c r="G91" s="23" t="s">
        <v>68</v>
      </c>
      <c r="H91" s="47">
        <f>+'(1)กรอกข้อมูล'!H129</f>
        <v>0</v>
      </c>
      <c r="I91" s="21"/>
      <c r="K91" s="151"/>
      <c r="L91" s="151">
        <f>L90-M90</f>
        <v>0</v>
      </c>
      <c r="M91" s="157">
        <f>M90-N90</f>
        <v>0</v>
      </c>
      <c r="N91" s="151"/>
      <c r="O91" s="151"/>
    </row>
    <row r="92" spans="1:15" ht="21.75" customHeight="1" x14ac:dyDescent="0.35">
      <c r="A92" s="140" t="str">
        <f>+'(1)กรอกข้อมูล'!H145</f>
        <v>-</v>
      </c>
      <c r="B92" s="22" t="s">
        <v>116</v>
      </c>
      <c r="C92" s="77" t="s">
        <v>114</v>
      </c>
      <c r="D92" s="82">
        <f>+'(1)กรอกข้อมูล'!D131</f>
        <v>0</v>
      </c>
      <c r="E92" s="78" t="s">
        <v>113</v>
      </c>
      <c r="F92" s="82">
        <f>+'(1)กรอกข้อมูล'!F131</f>
        <v>0</v>
      </c>
      <c r="G92" s="23" t="s">
        <v>68</v>
      </c>
      <c r="H92" s="47">
        <f>+'(1)กรอกข้อมูล'!H131</f>
        <v>0</v>
      </c>
      <c r="I92" s="21"/>
      <c r="K92" s="151"/>
      <c r="L92" s="151">
        <f>L91/1440</f>
        <v>0</v>
      </c>
      <c r="M92" s="157">
        <f>M91/60</f>
        <v>0</v>
      </c>
      <c r="N92" s="151"/>
      <c r="O92" s="151"/>
    </row>
    <row r="93" spans="1:15" ht="21.75" customHeight="1" thickBot="1" x14ac:dyDescent="0.4">
      <c r="A93" s="140" t="str">
        <f>+'(1)กรอกข้อมูล'!H147</f>
        <v>-</v>
      </c>
      <c r="B93" s="22" t="s">
        <v>115</v>
      </c>
      <c r="C93" s="77" t="s">
        <v>114</v>
      </c>
      <c r="D93" s="82">
        <f>+'(1)กรอกข้อมูล'!D133</f>
        <v>0</v>
      </c>
      <c r="E93" s="78" t="s">
        <v>113</v>
      </c>
      <c r="F93" s="82">
        <f>+'(1)กรอกข้อมูล'!F133</f>
        <v>0</v>
      </c>
      <c r="G93" s="23" t="s">
        <v>68</v>
      </c>
      <c r="H93" s="47">
        <f>+'(1)กรอกข้อมูล'!H133</f>
        <v>0</v>
      </c>
      <c r="I93" s="21"/>
      <c r="K93" s="151"/>
      <c r="L93" s="151"/>
      <c r="M93" s="157"/>
      <c r="N93" s="151"/>
      <c r="O93" s="151"/>
    </row>
    <row r="94" spans="1:15" ht="21.75" customHeight="1" x14ac:dyDescent="0.35">
      <c r="A94" s="140" t="str">
        <f>+'(1)กรอกข้อมูล'!H149</f>
        <v>-</v>
      </c>
      <c r="B94" s="22" t="s">
        <v>115</v>
      </c>
      <c r="C94" s="77" t="s">
        <v>114</v>
      </c>
      <c r="D94" s="82">
        <f>+'(1)กรอกข้อมูล'!D135</f>
        <v>0</v>
      </c>
      <c r="E94" s="78" t="s">
        <v>113</v>
      </c>
      <c r="F94" s="82">
        <f>+'(1)กรอกข้อมูล'!F135</f>
        <v>0</v>
      </c>
      <c r="G94" s="23" t="s">
        <v>68</v>
      </c>
      <c r="H94" s="47">
        <f>+'(1)กรอกข้อมูล'!H135</f>
        <v>0</v>
      </c>
      <c r="I94" s="21"/>
      <c r="K94" s="427" t="s">
        <v>100</v>
      </c>
      <c r="L94" s="428"/>
      <c r="M94" s="428"/>
      <c r="N94" s="428"/>
      <c r="O94" s="429"/>
    </row>
    <row r="95" spans="1:15" ht="21.75" customHeight="1" x14ac:dyDescent="0.35">
      <c r="A95" s="141"/>
      <c r="B95" s="19" t="s">
        <v>92</v>
      </c>
      <c r="C95" s="77"/>
      <c r="D95" s="20"/>
      <c r="E95" s="77"/>
      <c r="F95" s="20"/>
      <c r="G95" s="23"/>
      <c r="H95" s="47">
        <f>+'(1)กรอกข้อมูล'!H137</f>
        <v>0</v>
      </c>
      <c r="I95" s="21"/>
      <c r="K95" s="154"/>
      <c r="L95" s="155"/>
      <c r="M95" s="158"/>
      <c r="N95" s="155"/>
      <c r="O95" s="159" t="s">
        <v>101</v>
      </c>
    </row>
    <row r="96" spans="1:15" ht="21.75" customHeight="1" x14ac:dyDescent="0.35">
      <c r="A96" s="142"/>
      <c r="B96" s="22"/>
      <c r="C96" s="78"/>
      <c r="D96" s="23"/>
      <c r="E96" s="78"/>
      <c r="F96" s="23"/>
      <c r="G96" s="23"/>
      <c r="H96" s="48"/>
      <c r="I96" s="21"/>
      <c r="K96" s="463" t="s">
        <v>102</v>
      </c>
      <c r="L96" s="464"/>
      <c r="M96" s="464"/>
      <c r="N96" s="160"/>
      <c r="O96" s="161">
        <v>7</v>
      </c>
    </row>
    <row r="97" spans="1:15" ht="21.75" customHeight="1" x14ac:dyDescent="0.35">
      <c r="A97" s="142"/>
      <c r="B97" s="22"/>
      <c r="C97" s="78"/>
      <c r="D97" s="23"/>
      <c r="E97" s="78"/>
      <c r="F97" s="23"/>
      <c r="G97" s="23"/>
      <c r="H97" s="48"/>
      <c r="I97" s="21"/>
      <c r="K97" s="465" t="s">
        <v>103</v>
      </c>
      <c r="L97" s="466"/>
      <c r="M97" s="466"/>
      <c r="N97" s="160"/>
      <c r="O97" s="161">
        <v>0</v>
      </c>
    </row>
    <row r="98" spans="1:15" ht="21.75" customHeight="1" x14ac:dyDescent="0.35">
      <c r="A98" s="142"/>
      <c r="B98" s="22"/>
      <c r="C98" s="78"/>
      <c r="D98" s="23"/>
      <c r="E98" s="78"/>
      <c r="F98" s="23"/>
      <c r="G98" s="23"/>
      <c r="H98" s="48"/>
      <c r="I98" s="21"/>
      <c r="K98" s="154"/>
      <c r="L98" s="155"/>
      <c r="M98" s="158"/>
      <c r="N98" s="155"/>
      <c r="O98" s="162"/>
    </row>
    <row r="99" spans="1:15" ht="21.75" customHeight="1" x14ac:dyDescent="0.35">
      <c r="A99" s="142"/>
      <c r="B99" s="22"/>
      <c r="C99" s="78"/>
      <c r="D99" s="23"/>
      <c r="E99" s="78"/>
      <c r="F99" s="23"/>
      <c r="G99" s="23"/>
      <c r="H99" s="48"/>
      <c r="I99" s="21"/>
      <c r="K99" s="154"/>
      <c r="L99" s="155"/>
      <c r="M99" s="158"/>
      <c r="N99" s="155"/>
      <c r="O99" s="162"/>
    </row>
    <row r="100" spans="1:15" ht="21.75" customHeight="1" x14ac:dyDescent="0.35">
      <c r="A100" s="142"/>
      <c r="B100" s="22"/>
      <c r="C100" s="78"/>
      <c r="D100" s="23"/>
      <c r="E100" s="78"/>
      <c r="F100" s="23"/>
      <c r="G100" s="23"/>
      <c r="H100" s="48"/>
      <c r="I100" s="21"/>
      <c r="K100" s="154"/>
      <c r="L100" s="467" t="s">
        <v>104</v>
      </c>
      <c r="M100" s="469" t="str">
        <f>L92&amp;"  วัน"</f>
        <v>0  วัน</v>
      </c>
      <c r="N100" s="469"/>
      <c r="O100" s="162"/>
    </row>
    <row r="101" spans="1:15" ht="21.75" customHeight="1" thickBot="1" x14ac:dyDescent="0.4">
      <c r="A101" s="143"/>
      <c r="B101" s="28"/>
      <c r="C101" s="79"/>
      <c r="D101" s="29"/>
      <c r="E101" s="79"/>
      <c r="F101" s="29"/>
      <c r="G101" s="29"/>
      <c r="H101" s="49"/>
      <c r="I101" s="27"/>
      <c r="K101" s="156"/>
      <c r="L101" s="468"/>
      <c r="M101" s="462" t="str">
        <f>M92&amp;"  ชั่วโมง"</f>
        <v>0  ชั่วโมง</v>
      </c>
      <c r="N101" s="462"/>
      <c r="O101" s="163"/>
    </row>
    <row r="102" spans="1:15" ht="21.75" customHeight="1" thickBot="1" x14ac:dyDescent="0.4">
      <c r="A102" s="144"/>
      <c r="B102" s="31" t="s">
        <v>71</v>
      </c>
      <c r="C102" s="26"/>
      <c r="D102" s="76"/>
      <c r="E102" s="26"/>
      <c r="F102" s="76"/>
      <c r="G102" s="30"/>
      <c r="H102" s="42">
        <f>SUM(H85:H101)</f>
        <v>0</v>
      </c>
      <c r="I102" s="18"/>
    </row>
    <row r="104" spans="1:15" ht="21.75" customHeight="1" x14ac:dyDescent="0.35">
      <c r="A104" s="443" t="s">
        <v>72</v>
      </c>
      <c r="B104" s="443"/>
      <c r="C104" s="453" t="str">
        <f>BAHTTEXT(H102)</f>
        <v>ศูนย์บาทถ้วน</v>
      </c>
      <c r="D104" s="453"/>
      <c r="E104" s="70"/>
      <c r="F104" s="70"/>
    </row>
    <row r="105" spans="1:15" ht="21.75" customHeight="1" x14ac:dyDescent="0.35">
      <c r="A105" s="145" t="s">
        <v>10</v>
      </c>
      <c r="B105" s="109">
        <f>+'(1)กรอกข้อมูล'!D15</f>
        <v>0</v>
      </c>
      <c r="C105" s="69"/>
      <c r="D105" s="32"/>
      <c r="E105" s="69"/>
      <c r="F105" s="32"/>
    </row>
    <row r="106" spans="1:15" ht="21.75" customHeight="1" x14ac:dyDescent="0.35">
      <c r="A106" s="145" t="s">
        <v>11</v>
      </c>
      <c r="B106" s="109">
        <f>+'(1)กรอกข้อมูล'!F15</f>
        <v>0</v>
      </c>
      <c r="C106" s="39"/>
      <c r="D106" s="7"/>
      <c r="E106" s="39"/>
      <c r="F106" s="7"/>
    </row>
    <row r="107" spans="1:15" ht="21.75" customHeight="1" x14ac:dyDescent="0.35">
      <c r="A107" s="443" t="s">
        <v>76</v>
      </c>
      <c r="B107" s="443"/>
      <c r="C107" s="443"/>
      <c r="D107" s="443"/>
      <c r="E107" s="443"/>
      <c r="F107" s="443"/>
      <c r="G107" s="443"/>
      <c r="H107" s="443"/>
      <c r="I107" s="443"/>
    </row>
    <row r="108" spans="1:15" ht="21.75" customHeight="1" x14ac:dyDescent="0.35">
      <c r="B108" s="2" t="s">
        <v>73</v>
      </c>
      <c r="D108" s="1" t="s">
        <v>75</v>
      </c>
      <c r="E108" s="43"/>
    </row>
    <row r="109" spans="1:15" ht="21.75" customHeight="1" x14ac:dyDescent="0.35">
      <c r="B109" s="2" t="s">
        <v>38</v>
      </c>
      <c r="C109" s="444">
        <f>+'(1)กรอกข้อมูล'!D15</f>
        <v>0</v>
      </c>
      <c r="D109" s="444"/>
      <c r="E109" s="7" t="s">
        <v>39</v>
      </c>
      <c r="F109" s="32"/>
    </row>
    <row r="110" spans="1:15" ht="21.75" customHeight="1" x14ac:dyDescent="0.35">
      <c r="B110" s="2" t="s">
        <v>11</v>
      </c>
      <c r="C110" s="444">
        <f>+'(1)กรอกข้อมูล'!F15</f>
        <v>0</v>
      </c>
      <c r="D110" s="444"/>
      <c r="E110" s="444"/>
      <c r="F110" s="7"/>
    </row>
    <row r="112" spans="1:15" ht="21.75" customHeight="1" x14ac:dyDescent="0.35">
      <c r="A112" s="145" t="s">
        <v>97</v>
      </c>
      <c r="B112" s="109">
        <f>+'(1)กรอกข้อมูล'!D29</f>
        <v>0</v>
      </c>
      <c r="K112" s="422" t="s">
        <v>160</v>
      </c>
      <c r="L112" s="422"/>
      <c r="M112" s="422"/>
    </row>
    <row r="113" spans="1:15" ht="21.75" customHeight="1" x14ac:dyDescent="0.35">
      <c r="B113" s="50" t="s">
        <v>213</v>
      </c>
      <c r="C113" s="80" t="s">
        <v>8</v>
      </c>
      <c r="D113" s="194">
        <f>+'(2)คำนวณเบี้ยเลี้ยง'!D85</f>
        <v>0</v>
      </c>
      <c r="E113" s="196" t="s">
        <v>16</v>
      </c>
      <c r="F113" s="195">
        <f>+'(2)คำนวณเบี้ยเลี้ยง'!E85</f>
        <v>7</v>
      </c>
      <c r="G113" s="1" t="s">
        <v>70</v>
      </c>
      <c r="K113" s="92" t="s">
        <v>133</v>
      </c>
      <c r="L113" s="164" t="s">
        <v>155</v>
      </c>
      <c r="M113" s="148" t="s">
        <v>134</v>
      </c>
    </row>
    <row r="114" spans="1:15" ht="21.75" customHeight="1" x14ac:dyDescent="0.35">
      <c r="B114" s="50" t="s">
        <v>214</v>
      </c>
      <c r="C114" s="80" t="s">
        <v>8</v>
      </c>
      <c r="D114" s="194">
        <f>+'(2)คำนวณเบี้ยเลี้ยง'!D86</f>
        <v>0</v>
      </c>
      <c r="E114" s="196" t="s">
        <v>16</v>
      </c>
      <c r="F114" s="195">
        <f>+'(2)คำนวณเบี้ยเลี้ยง'!E86</f>
        <v>0</v>
      </c>
      <c r="G114" s="1" t="s">
        <v>70</v>
      </c>
      <c r="K114" s="52">
        <v>80</v>
      </c>
      <c r="L114" s="6"/>
      <c r="M114" s="149">
        <f>+K114*L114</f>
        <v>0</v>
      </c>
      <c r="N114" s="127" t="s">
        <v>188</v>
      </c>
    </row>
    <row r="115" spans="1:15" ht="21.75" customHeight="1" x14ac:dyDescent="0.35">
      <c r="B115" s="2" t="s">
        <v>118</v>
      </c>
      <c r="C115" s="4">
        <v>240</v>
      </c>
      <c r="D115" s="8">
        <f>+'(2)คำนวณเบี้ยเลี้ยง'!C101</f>
        <v>0</v>
      </c>
      <c r="E115" s="1" t="s">
        <v>26</v>
      </c>
      <c r="F115" s="165" t="s">
        <v>117</v>
      </c>
      <c r="G115" s="193"/>
      <c r="K115" s="52">
        <v>160</v>
      </c>
      <c r="L115" s="6">
        <v>3</v>
      </c>
      <c r="M115" s="149">
        <f t="shared" ref="M115:M116" si="2">+K115*L115</f>
        <v>480</v>
      </c>
      <c r="N115" s="127" t="s">
        <v>187</v>
      </c>
    </row>
    <row r="116" spans="1:15" ht="21.75" customHeight="1" x14ac:dyDescent="0.35">
      <c r="B116" s="2" t="s">
        <v>156</v>
      </c>
      <c r="C116" s="4">
        <v>160</v>
      </c>
      <c r="D116" s="8">
        <f>+'(2)คำนวณเบี้ยเลี้ยง'!C100</f>
        <v>0</v>
      </c>
      <c r="E116" s="1" t="s">
        <v>26</v>
      </c>
      <c r="F116" s="197" t="str">
        <f>+'(2)คำนวณเบี้ยเลี้ยง'!C89</f>
        <v>0  วัน</v>
      </c>
      <c r="K116" s="52">
        <v>240</v>
      </c>
      <c r="L116" s="6">
        <v>1</v>
      </c>
      <c r="M116" s="149">
        <f t="shared" si="2"/>
        <v>240</v>
      </c>
      <c r="N116" s="127" t="s">
        <v>186</v>
      </c>
    </row>
    <row r="117" spans="1:15" ht="21.75" customHeight="1" thickBot="1" x14ac:dyDescent="0.4">
      <c r="B117" s="2" t="s">
        <v>156</v>
      </c>
      <c r="C117" s="4">
        <v>80</v>
      </c>
      <c r="D117" s="8">
        <f>+'(2)คำนวณเบี้ยเลี้ยง'!C99</f>
        <v>0</v>
      </c>
      <c r="E117" s="1" t="s">
        <v>26</v>
      </c>
      <c r="F117" s="198" t="str">
        <f>+'(2)คำนวณเบี้ยเลี้ยง'!C90</f>
        <v>0  ชั่วโมง</v>
      </c>
      <c r="K117" s="128"/>
      <c r="L117" s="6"/>
      <c r="M117" s="150">
        <f>SUM(M114:M116)</f>
        <v>720</v>
      </c>
    </row>
    <row r="118" spans="1:15" ht="21.75" customHeight="1" thickTop="1" thickBot="1" x14ac:dyDescent="0.4">
      <c r="C118" s="39"/>
      <c r="D118" s="37">
        <f>+D115+D117+D116</f>
        <v>0</v>
      </c>
      <c r="E118" s="1"/>
    </row>
    <row r="119" spans="1:15" ht="21.75" customHeight="1" thickTop="1" x14ac:dyDescent="0.35">
      <c r="A119" s="470" t="s">
        <v>139</v>
      </c>
      <c r="B119" s="470"/>
      <c r="C119" s="470"/>
      <c r="D119" s="470"/>
      <c r="E119" s="470"/>
      <c r="F119" s="470"/>
      <c r="G119" s="470"/>
      <c r="H119" s="470"/>
      <c r="I119" s="470"/>
      <c r="K119" s="461" t="s">
        <v>193</v>
      </c>
      <c r="L119" s="461"/>
      <c r="M119" s="461"/>
      <c r="N119" s="461"/>
      <c r="O119" s="461"/>
    </row>
    <row r="120" spans="1:15" ht="21.75" customHeight="1" x14ac:dyDescent="0.35">
      <c r="B120" s="357" t="s">
        <v>53</v>
      </c>
      <c r="C120" s="357"/>
      <c r="D120" s="357"/>
      <c r="E120" s="357"/>
      <c r="F120" s="357"/>
      <c r="G120" s="357"/>
      <c r="I120" s="4" t="s">
        <v>54</v>
      </c>
    </row>
    <row r="121" spans="1:15" s="4" customFormat="1" ht="21.75" customHeight="1" x14ac:dyDescent="0.35">
      <c r="A121" s="137" t="s">
        <v>55</v>
      </c>
      <c r="B121" s="4" t="s">
        <v>7</v>
      </c>
      <c r="G121" s="1" t="s">
        <v>56</v>
      </c>
      <c r="H121" s="44"/>
      <c r="K121" s="6"/>
      <c r="L121" s="6"/>
      <c r="M121" s="147"/>
      <c r="N121" s="6"/>
      <c r="O121" s="6"/>
    </row>
    <row r="122" spans="1:15" ht="21.75" customHeight="1" thickBot="1" x14ac:dyDescent="0.4"/>
    <row r="123" spans="1:15" s="4" customFormat="1" ht="21.75" customHeight="1" thickBot="1" x14ac:dyDescent="0.4">
      <c r="A123" s="138" t="s">
        <v>57</v>
      </c>
      <c r="B123" s="25" t="s">
        <v>58</v>
      </c>
      <c r="C123" s="26"/>
      <c r="D123" s="26"/>
      <c r="E123" s="26"/>
      <c r="F123" s="26"/>
      <c r="G123" s="26"/>
      <c r="H123" s="45" t="s">
        <v>59</v>
      </c>
      <c r="I123" s="17" t="s">
        <v>45</v>
      </c>
      <c r="K123" s="151"/>
      <c r="L123" s="151" t="s">
        <v>105</v>
      </c>
      <c r="M123" s="157" t="s">
        <v>106</v>
      </c>
      <c r="N123" s="151"/>
      <c r="O123" s="151"/>
    </row>
    <row r="124" spans="1:15" ht="21.75" customHeight="1" x14ac:dyDescent="0.35">
      <c r="A124" s="139" t="str">
        <f>+'(1)กรอกข้อมูล'!H141</f>
        <v>-</v>
      </c>
      <c r="B124" s="19" t="s">
        <v>115</v>
      </c>
      <c r="C124" s="77" t="s">
        <v>114</v>
      </c>
      <c r="D124" s="85" t="str">
        <f>+'(1)กรอกข้อมูล'!D140</f>
        <v>บ้านพักจังหวัดสตูล</v>
      </c>
      <c r="E124" s="77" t="s">
        <v>113</v>
      </c>
      <c r="F124" s="85">
        <f>+'(1)กรอกข้อมูล'!F140</f>
        <v>0</v>
      </c>
      <c r="G124" s="20" t="s">
        <v>68</v>
      </c>
      <c r="H124" s="46">
        <f>+'(1)กรอกข้อมูล'!H140</f>
        <v>0</v>
      </c>
      <c r="I124" s="24"/>
      <c r="K124" s="151"/>
      <c r="L124" s="152">
        <f>N135</f>
        <v>0</v>
      </c>
      <c r="M124" s="157">
        <f>N136</f>
        <v>0</v>
      </c>
      <c r="N124" s="151"/>
      <c r="O124" s="151"/>
    </row>
    <row r="125" spans="1:15" ht="21.75" customHeight="1" x14ac:dyDescent="0.35">
      <c r="A125" s="140" t="str">
        <f>+'(1)กรอกข้อมูล'!H143</f>
        <v>-</v>
      </c>
      <c r="B125" s="22" t="s">
        <v>115</v>
      </c>
      <c r="C125" s="77" t="s">
        <v>114</v>
      </c>
      <c r="D125" s="82">
        <f>+'(1)กรอกข้อมูล'!D142</f>
        <v>0</v>
      </c>
      <c r="E125" s="78" t="s">
        <v>113</v>
      </c>
      <c r="F125" s="82">
        <f>+'(1)กรอกข้อมูล'!F142</f>
        <v>0</v>
      </c>
      <c r="G125" s="23" t="s">
        <v>68</v>
      </c>
      <c r="H125" s="47">
        <f>+'(1)กรอกข้อมูล'!H142</f>
        <v>0</v>
      </c>
      <c r="I125" s="21"/>
      <c r="K125" s="151"/>
      <c r="L125" s="153"/>
      <c r="M125" s="157"/>
      <c r="N125" s="151"/>
      <c r="O125" s="151"/>
    </row>
    <row r="126" spans="1:15" ht="21.75" customHeight="1" x14ac:dyDescent="0.35">
      <c r="A126" s="140" t="str">
        <f>+'(1)กรอกข้อมูล'!H145</f>
        <v>-</v>
      </c>
      <c r="B126" s="22" t="s">
        <v>116</v>
      </c>
      <c r="C126" s="77" t="s">
        <v>114</v>
      </c>
      <c r="D126" s="82">
        <f>+'(1)กรอกข้อมูล'!D144</f>
        <v>0</v>
      </c>
      <c r="E126" s="78" t="s">
        <v>113</v>
      </c>
      <c r="F126" s="82">
        <f>+'(1)กรอกข้อมูล'!F144</f>
        <v>0</v>
      </c>
      <c r="G126" s="23" t="s">
        <v>68</v>
      </c>
      <c r="H126" s="47">
        <f>+'(1)กรอกข้อมูล'!H144</f>
        <v>0</v>
      </c>
      <c r="I126" s="21"/>
      <c r="K126" s="151"/>
      <c r="L126" s="151">
        <f>DAY(N136-N135)</f>
        <v>0</v>
      </c>
      <c r="M126" s="157">
        <f>HOUR(O136)-HOUR(O135)</f>
        <v>0</v>
      </c>
      <c r="N126" s="153">
        <f>MINUTE(O136)-MINUTE(O135)</f>
        <v>0</v>
      </c>
      <c r="O126" s="151"/>
    </row>
    <row r="127" spans="1:15" ht="21.75" customHeight="1" x14ac:dyDescent="0.35">
      <c r="A127" s="140" t="str">
        <f>+'(1)กรอกข้อมูล'!H147</f>
        <v>-</v>
      </c>
      <c r="B127" s="22" t="s">
        <v>116</v>
      </c>
      <c r="C127" s="77" t="s">
        <v>114</v>
      </c>
      <c r="D127" s="82">
        <f>+'(1)กรอกข้อมูล'!D146</f>
        <v>0</v>
      </c>
      <c r="E127" s="78" t="s">
        <v>113</v>
      </c>
      <c r="F127" s="82">
        <f>+'(1)กรอกข้อมูล'!F146</f>
        <v>0</v>
      </c>
      <c r="G127" s="23" t="s">
        <v>68</v>
      </c>
      <c r="H127" s="47">
        <f>+'(1)กรอกข้อมูล'!H146</f>
        <v>0</v>
      </c>
      <c r="I127" s="21"/>
      <c r="K127" s="151"/>
      <c r="L127" s="151">
        <f>(L126*24)*60</f>
        <v>0</v>
      </c>
      <c r="M127" s="157">
        <f>M126*60</f>
        <v>0</v>
      </c>
      <c r="N127" s="151"/>
      <c r="O127" s="151"/>
    </row>
    <row r="128" spans="1:15" ht="21.75" customHeight="1" x14ac:dyDescent="0.35">
      <c r="A128" s="140" t="str">
        <f>+'(1)กรอกข้อมูล'!H149</f>
        <v>-</v>
      </c>
      <c r="B128" s="22" t="s">
        <v>116</v>
      </c>
      <c r="C128" s="77" t="s">
        <v>114</v>
      </c>
      <c r="D128" s="82">
        <f>+'(1)กรอกข้อมูล'!D148</f>
        <v>0</v>
      </c>
      <c r="E128" s="78" t="s">
        <v>113</v>
      </c>
      <c r="F128" s="82">
        <f>+'(1)กรอกข้อมูล'!F148</f>
        <v>0</v>
      </c>
      <c r="G128" s="23" t="s">
        <v>68</v>
      </c>
      <c r="H128" s="47">
        <f>+'(1)กรอกข้อมูล'!H148</f>
        <v>0</v>
      </c>
      <c r="I128" s="21"/>
      <c r="K128" s="151"/>
      <c r="L128" s="151"/>
      <c r="M128" s="157"/>
      <c r="N128" s="151"/>
      <c r="O128" s="151"/>
    </row>
    <row r="129" spans="1:15" ht="21.75" customHeight="1" x14ac:dyDescent="0.35">
      <c r="A129" s="140" t="str">
        <f>+'(1)กรอกข้อมูล'!H151</f>
        <v>-</v>
      </c>
      <c r="B129" s="22" t="s">
        <v>116</v>
      </c>
      <c r="C129" s="77" t="s">
        <v>114</v>
      </c>
      <c r="D129" s="82">
        <f>+'(1)กรอกข้อมูล'!D150</f>
        <v>0</v>
      </c>
      <c r="E129" s="78" t="s">
        <v>113</v>
      </c>
      <c r="F129" s="82">
        <f>+'(1)กรอกข้อมูล'!F150</f>
        <v>0</v>
      </c>
      <c r="G129" s="23" t="s">
        <v>68</v>
      </c>
      <c r="H129" s="47">
        <f>+'(1)กรอกข้อมูล'!H150</f>
        <v>0</v>
      </c>
      <c r="I129" s="21"/>
      <c r="K129" s="151"/>
      <c r="L129" s="153">
        <f>L127+M127+N126</f>
        <v>0</v>
      </c>
      <c r="M129" s="157">
        <f>MOD(L129,1440)</f>
        <v>0</v>
      </c>
      <c r="N129" s="151">
        <f>MOD(M129,60)</f>
        <v>0</v>
      </c>
      <c r="O129" s="151"/>
    </row>
    <row r="130" spans="1:15" ht="21.75" customHeight="1" x14ac:dyDescent="0.35">
      <c r="A130" s="140" t="str">
        <f>+'(1)กรอกข้อมูล'!H153</f>
        <v>-</v>
      </c>
      <c r="B130" s="22" t="s">
        <v>116</v>
      </c>
      <c r="C130" s="77" t="s">
        <v>114</v>
      </c>
      <c r="D130" s="82">
        <f>+'(1)กรอกข้อมูล'!D152</f>
        <v>0</v>
      </c>
      <c r="E130" s="78" t="s">
        <v>113</v>
      </c>
      <c r="F130" s="82">
        <f>+'(1)กรอกข้อมูล'!F152</f>
        <v>0</v>
      </c>
      <c r="G130" s="23" t="s">
        <v>68</v>
      </c>
      <c r="H130" s="47">
        <f>+'(1)กรอกข้อมูล'!H152</f>
        <v>0</v>
      </c>
      <c r="I130" s="21"/>
      <c r="K130" s="151"/>
      <c r="L130" s="151">
        <f>L129-M129</f>
        <v>0</v>
      </c>
      <c r="M130" s="157">
        <f>M129-N129</f>
        <v>0</v>
      </c>
      <c r="N130" s="151"/>
      <c r="O130" s="151"/>
    </row>
    <row r="131" spans="1:15" ht="21.75" customHeight="1" x14ac:dyDescent="0.35">
      <c r="A131" s="140" t="str">
        <f>+'(1)กรอกข้อมูล'!H155</f>
        <v>-</v>
      </c>
      <c r="B131" s="22" t="s">
        <v>116</v>
      </c>
      <c r="C131" s="77" t="s">
        <v>114</v>
      </c>
      <c r="D131" s="82">
        <f>+'(1)กรอกข้อมูล'!D154</f>
        <v>0</v>
      </c>
      <c r="E131" s="78" t="s">
        <v>113</v>
      </c>
      <c r="F131" s="82">
        <f>+'(1)กรอกข้อมูล'!F154</f>
        <v>0</v>
      </c>
      <c r="G131" s="23" t="s">
        <v>68</v>
      </c>
      <c r="H131" s="47">
        <f>+'(1)กรอกข้อมูล'!H154</f>
        <v>0</v>
      </c>
      <c r="I131" s="21"/>
      <c r="K131" s="151"/>
      <c r="L131" s="151">
        <f>L130/1440</f>
        <v>0</v>
      </c>
      <c r="M131" s="157">
        <f>M130/60</f>
        <v>0</v>
      </c>
      <c r="N131" s="151"/>
      <c r="O131" s="151"/>
    </row>
    <row r="132" spans="1:15" ht="21.75" customHeight="1" thickBot="1" x14ac:dyDescent="0.4">
      <c r="A132" s="140" t="str">
        <f>+'(1)กรอกข้อมูล'!H157</f>
        <v>-</v>
      </c>
      <c r="B132" s="22" t="s">
        <v>115</v>
      </c>
      <c r="C132" s="77" t="s">
        <v>114</v>
      </c>
      <c r="D132" s="82">
        <f>+'(1)กรอกข้อมูล'!D156</f>
        <v>0</v>
      </c>
      <c r="E132" s="78" t="s">
        <v>113</v>
      </c>
      <c r="F132" s="82">
        <f>+'(1)กรอกข้อมูล'!F156</f>
        <v>0</v>
      </c>
      <c r="G132" s="23" t="s">
        <v>68</v>
      </c>
      <c r="H132" s="47">
        <f>+'(1)กรอกข้อมูล'!H156</f>
        <v>0</v>
      </c>
      <c r="I132" s="21"/>
      <c r="K132" s="151"/>
      <c r="L132" s="151"/>
      <c r="M132" s="157"/>
      <c r="N132" s="151"/>
      <c r="O132" s="151"/>
    </row>
    <row r="133" spans="1:15" ht="21.75" customHeight="1" x14ac:dyDescent="0.35">
      <c r="A133" s="140" t="str">
        <f>+'(1)กรอกข้อมูล'!H159</f>
        <v>-</v>
      </c>
      <c r="B133" s="22" t="s">
        <v>115</v>
      </c>
      <c r="C133" s="77" t="s">
        <v>114</v>
      </c>
      <c r="D133" s="82">
        <f>+'(1)กรอกข้อมูล'!D158</f>
        <v>0</v>
      </c>
      <c r="E133" s="78" t="s">
        <v>113</v>
      </c>
      <c r="F133" s="82">
        <f>+'(1)กรอกข้อมูล'!F158</f>
        <v>0</v>
      </c>
      <c r="G133" s="23" t="s">
        <v>68</v>
      </c>
      <c r="H133" s="47">
        <f>+'(1)กรอกข้อมูล'!H158</f>
        <v>0</v>
      </c>
      <c r="I133" s="21"/>
      <c r="K133" s="427" t="s">
        <v>100</v>
      </c>
      <c r="L133" s="428"/>
      <c r="M133" s="428"/>
      <c r="N133" s="428"/>
      <c r="O133" s="429"/>
    </row>
    <row r="134" spans="1:15" ht="21.75" customHeight="1" x14ac:dyDescent="0.35">
      <c r="A134" s="141"/>
      <c r="B134" s="19" t="s">
        <v>92</v>
      </c>
      <c r="C134" s="77"/>
      <c r="D134" s="20"/>
      <c r="E134" s="77"/>
      <c r="F134" s="20"/>
      <c r="G134" s="23"/>
      <c r="H134" s="47">
        <f>+'(1)กรอกข้อมูล'!H160</f>
        <v>0</v>
      </c>
      <c r="I134" s="21"/>
      <c r="K134" s="154"/>
      <c r="L134" s="155"/>
      <c r="M134" s="158"/>
      <c r="N134" s="155"/>
      <c r="O134" s="159" t="s">
        <v>101</v>
      </c>
    </row>
    <row r="135" spans="1:15" ht="21.75" customHeight="1" x14ac:dyDescent="0.35">
      <c r="A135" s="142"/>
      <c r="B135" s="22"/>
      <c r="C135" s="78"/>
      <c r="D135" s="23"/>
      <c r="E135" s="78"/>
      <c r="F135" s="23"/>
      <c r="G135" s="23"/>
      <c r="H135" s="48"/>
      <c r="I135" s="21"/>
      <c r="K135" s="463" t="s">
        <v>102</v>
      </c>
      <c r="L135" s="464"/>
      <c r="M135" s="464"/>
      <c r="N135" s="160"/>
      <c r="O135" s="161">
        <v>7</v>
      </c>
    </row>
    <row r="136" spans="1:15" ht="21.75" customHeight="1" x14ac:dyDescent="0.35">
      <c r="A136" s="142"/>
      <c r="B136" s="22"/>
      <c r="C136" s="78"/>
      <c r="D136" s="23"/>
      <c r="E136" s="78"/>
      <c r="F136" s="23"/>
      <c r="G136" s="23"/>
      <c r="H136" s="48"/>
      <c r="I136" s="21"/>
      <c r="K136" s="465" t="s">
        <v>103</v>
      </c>
      <c r="L136" s="466"/>
      <c r="M136" s="466"/>
      <c r="N136" s="160"/>
      <c r="O136" s="161">
        <v>0</v>
      </c>
    </row>
    <row r="137" spans="1:15" ht="21.75" customHeight="1" x14ac:dyDescent="0.35">
      <c r="A137" s="142"/>
      <c r="B137" s="22"/>
      <c r="C137" s="78"/>
      <c r="D137" s="23"/>
      <c r="E137" s="78"/>
      <c r="F137" s="23"/>
      <c r="G137" s="23"/>
      <c r="H137" s="48"/>
      <c r="I137" s="21"/>
      <c r="K137" s="154"/>
      <c r="L137" s="155"/>
      <c r="M137" s="158"/>
      <c r="N137" s="155"/>
      <c r="O137" s="162"/>
    </row>
    <row r="138" spans="1:15" ht="21.75" customHeight="1" x14ac:dyDescent="0.35">
      <c r="A138" s="142"/>
      <c r="B138" s="22"/>
      <c r="C138" s="78"/>
      <c r="D138" s="23"/>
      <c r="E138" s="78"/>
      <c r="F138" s="23"/>
      <c r="G138" s="23"/>
      <c r="H138" s="48"/>
      <c r="I138" s="21"/>
      <c r="K138" s="154"/>
      <c r="L138" s="155"/>
      <c r="M138" s="158"/>
      <c r="N138" s="155"/>
      <c r="O138" s="162"/>
    </row>
    <row r="139" spans="1:15" ht="21.75" customHeight="1" x14ac:dyDescent="0.35">
      <c r="A139" s="142"/>
      <c r="B139" s="22"/>
      <c r="C139" s="78"/>
      <c r="D139" s="23"/>
      <c r="E139" s="78"/>
      <c r="F139" s="23"/>
      <c r="G139" s="23"/>
      <c r="H139" s="48"/>
      <c r="I139" s="21"/>
      <c r="K139" s="154"/>
      <c r="L139" s="467" t="s">
        <v>104</v>
      </c>
      <c r="M139" s="469" t="str">
        <f>L131&amp;"  วัน"</f>
        <v>0  วัน</v>
      </c>
      <c r="N139" s="469"/>
      <c r="O139" s="162"/>
    </row>
    <row r="140" spans="1:15" ht="21.75" customHeight="1" thickBot="1" x14ac:dyDescent="0.4">
      <c r="A140" s="143"/>
      <c r="B140" s="28"/>
      <c r="C140" s="79"/>
      <c r="D140" s="29"/>
      <c r="E140" s="79"/>
      <c r="F140" s="29"/>
      <c r="G140" s="29"/>
      <c r="H140" s="49"/>
      <c r="I140" s="27"/>
      <c r="K140" s="156"/>
      <c r="L140" s="468"/>
      <c r="M140" s="462" t="str">
        <f>M131&amp;"  ชั่วโมง"</f>
        <v>0  ชั่วโมง</v>
      </c>
      <c r="N140" s="462"/>
      <c r="O140" s="163"/>
    </row>
    <row r="141" spans="1:15" ht="21.75" customHeight="1" thickBot="1" x14ac:dyDescent="0.4">
      <c r="A141" s="144"/>
      <c r="B141" s="31" t="s">
        <v>71</v>
      </c>
      <c r="C141" s="26"/>
      <c r="D141" s="76"/>
      <c r="E141" s="26"/>
      <c r="F141" s="76"/>
      <c r="G141" s="30"/>
      <c r="H141" s="42">
        <f>SUM(H124:H140)</f>
        <v>0</v>
      </c>
      <c r="I141" s="18"/>
    </row>
    <row r="143" spans="1:15" ht="21.75" customHeight="1" x14ac:dyDescent="0.35">
      <c r="A143" s="443" t="s">
        <v>72</v>
      </c>
      <c r="B143" s="443"/>
      <c r="C143" s="453" t="str">
        <f>BAHTTEXT(H141)</f>
        <v>ศูนย์บาทถ้วน</v>
      </c>
      <c r="D143" s="453"/>
      <c r="E143" s="70"/>
      <c r="F143" s="70"/>
    </row>
    <row r="144" spans="1:15" ht="21.75" customHeight="1" x14ac:dyDescent="0.35">
      <c r="A144" s="145" t="s">
        <v>10</v>
      </c>
      <c r="B144" s="109">
        <f>+'(1)กรอกข้อมูล'!D16</f>
        <v>0</v>
      </c>
      <c r="C144" s="69"/>
      <c r="D144" s="32"/>
      <c r="E144" s="69"/>
      <c r="F144" s="32"/>
    </row>
    <row r="145" spans="1:15" ht="21.75" customHeight="1" x14ac:dyDescent="0.35">
      <c r="A145" s="145" t="s">
        <v>11</v>
      </c>
      <c r="B145" s="109">
        <f>+'(1)กรอกข้อมูล'!F16</f>
        <v>0</v>
      </c>
      <c r="C145" s="39"/>
      <c r="D145" s="7"/>
      <c r="E145" s="39"/>
      <c r="F145" s="7"/>
    </row>
    <row r="146" spans="1:15" ht="21.75" customHeight="1" x14ac:dyDescent="0.35">
      <c r="A146" s="443" t="s">
        <v>76</v>
      </c>
      <c r="B146" s="443"/>
      <c r="C146" s="443"/>
      <c r="D146" s="443"/>
      <c r="E146" s="443"/>
      <c r="F146" s="443"/>
      <c r="G146" s="443"/>
      <c r="H146" s="443"/>
      <c r="I146" s="443"/>
    </row>
    <row r="147" spans="1:15" ht="21.75" customHeight="1" x14ac:dyDescent="0.35">
      <c r="B147" s="2" t="s">
        <v>73</v>
      </c>
      <c r="D147" s="1" t="s">
        <v>75</v>
      </c>
      <c r="E147" s="43"/>
    </row>
    <row r="148" spans="1:15" ht="21.75" customHeight="1" x14ac:dyDescent="0.35">
      <c r="B148" s="2" t="s">
        <v>38</v>
      </c>
      <c r="C148" s="444">
        <f>+'(1)กรอกข้อมูล'!D16</f>
        <v>0</v>
      </c>
      <c r="D148" s="444"/>
      <c r="E148" s="32" t="s">
        <v>39</v>
      </c>
      <c r="F148" s="32"/>
    </row>
    <row r="149" spans="1:15" ht="21.75" customHeight="1" x14ac:dyDescent="0.35">
      <c r="B149" s="2" t="s">
        <v>11</v>
      </c>
      <c r="C149" s="444">
        <f>+'(1)กรอกข้อมูล'!F16</f>
        <v>0</v>
      </c>
      <c r="D149" s="444"/>
      <c r="E149" s="444"/>
      <c r="F149" s="7"/>
    </row>
    <row r="151" spans="1:15" ht="21.75" customHeight="1" x14ac:dyDescent="0.35">
      <c r="A151" s="145" t="s">
        <v>97</v>
      </c>
      <c r="B151" s="109">
        <f>+'(1)กรอกข้อมูล'!D30</f>
        <v>0</v>
      </c>
      <c r="K151" s="422" t="s">
        <v>160</v>
      </c>
      <c r="L151" s="422"/>
      <c r="M151" s="422"/>
    </row>
    <row r="152" spans="1:15" ht="21.75" customHeight="1" x14ac:dyDescent="0.35">
      <c r="B152" s="50" t="s">
        <v>213</v>
      </c>
      <c r="C152" s="80" t="s">
        <v>8</v>
      </c>
      <c r="D152" s="194">
        <f>+'(2)คำนวณเบี้ยเลี้ยง'!D120</f>
        <v>0</v>
      </c>
      <c r="E152" s="196" t="s">
        <v>16</v>
      </c>
      <c r="F152" s="195">
        <f>+'(2)คำนวณเบี้ยเลี้ยง'!E120</f>
        <v>7</v>
      </c>
      <c r="G152" s="1" t="s">
        <v>70</v>
      </c>
      <c r="K152" s="92" t="s">
        <v>133</v>
      </c>
      <c r="L152" s="164" t="s">
        <v>155</v>
      </c>
      <c r="M152" s="148" t="s">
        <v>134</v>
      </c>
    </row>
    <row r="153" spans="1:15" ht="21.75" customHeight="1" x14ac:dyDescent="0.35">
      <c r="B153" s="50" t="s">
        <v>214</v>
      </c>
      <c r="C153" s="80" t="s">
        <v>8</v>
      </c>
      <c r="D153" s="194">
        <f>+'(2)คำนวณเบี้ยเลี้ยง'!D121</f>
        <v>0</v>
      </c>
      <c r="E153" s="196" t="s">
        <v>16</v>
      </c>
      <c r="F153" s="195">
        <f>+'(2)คำนวณเบี้ยเลี้ยง'!E121</f>
        <v>0</v>
      </c>
      <c r="G153" s="1" t="s">
        <v>70</v>
      </c>
      <c r="K153" s="52">
        <v>80</v>
      </c>
      <c r="L153" s="6"/>
      <c r="M153" s="149">
        <f>+K153*L153</f>
        <v>0</v>
      </c>
      <c r="N153" s="127" t="s">
        <v>188</v>
      </c>
    </row>
    <row r="154" spans="1:15" ht="21.75" customHeight="1" x14ac:dyDescent="0.35">
      <c r="B154" s="2" t="s">
        <v>118</v>
      </c>
      <c r="C154" s="4">
        <v>240</v>
      </c>
      <c r="D154" s="8">
        <f>+'(2)คำนวณเบี้ยเลี้ยง'!C136</f>
        <v>0</v>
      </c>
      <c r="E154" s="1" t="s">
        <v>26</v>
      </c>
      <c r="F154" s="165" t="s">
        <v>117</v>
      </c>
      <c r="G154" s="193"/>
      <c r="K154" s="52">
        <v>160</v>
      </c>
      <c r="L154" s="6">
        <v>3</v>
      </c>
      <c r="M154" s="149">
        <f t="shared" ref="M154:M155" si="3">+K154*L154</f>
        <v>480</v>
      </c>
      <c r="N154" s="127" t="s">
        <v>187</v>
      </c>
    </row>
    <row r="155" spans="1:15" ht="21.75" customHeight="1" x14ac:dyDescent="0.35">
      <c r="B155" s="2" t="s">
        <v>156</v>
      </c>
      <c r="C155" s="4">
        <v>160</v>
      </c>
      <c r="D155" s="8">
        <f>+'(2)คำนวณเบี้ยเลี้ยง'!C135</f>
        <v>0</v>
      </c>
      <c r="E155" s="1" t="s">
        <v>26</v>
      </c>
      <c r="F155" s="197" t="str">
        <f>+'(2)คำนวณเบี้ยเลี้ยง'!C124</f>
        <v>0  วัน</v>
      </c>
      <c r="K155" s="52">
        <v>240</v>
      </c>
      <c r="L155" s="6">
        <v>1</v>
      </c>
      <c r="M155" s="149">
        <f t="shared" si="3"/>
        <v>240</v>
      </c>
      <c r="N155" s="127" t="s">
        <v>186</v>
      </c>
    </row>
    <row r="156" spans="1:15" ht="21.75" customHeight="1" thickBot="1" x14ac:dyDescent="0.4">
      <c r="B156" s="2" t="s">
        <v>156</v>
      </c>
      <c r="C156" s="4">
        <v>80</v>
      </c>
      <c r="D156" s="8">
        <f>+'(2)คำนวณเบี้ยเลี้ยง'!C134</f>
        <v>0</v>
      </c>
      <c r="E156" s="1" t="s">
        <v>26</v>
      </c>
      <c r="F156" s="198" t="str">
        <f>+'(2)คำนวณเบี้ยเลี้ยง'!C125</f>
        <v>0  ชั่วโมง</v>
      </c>
      <c r="K156" s="128"/>
      <c r="L156" s="6"/>
      <c r="M156" s="150">
        <f>SUM(M153:M155)</f>
        <v>720</v>
      </c>
    </row>
    <row r="157" spans="1:15" ht="21.75" customHeight="1" thickTop="1" thickBot="1" x14ac:dyDescent="0.4">
      <c r="C157" s="39"/>
      <c r="D157" s="37">
        <f>+D154+D156+D155</f>
        <v>0</v>
      </c>
      <c r="E157" s="1"/>
    </row>
    <row r="158" spans="1:15" ht="21.75" customHeight="1" thickTop="1" x14ac:dyDescent="0.35">
      <c r="A158" s="470" t="s">
        <v>140</v>
      </c>
      <c r="B158" s="470"/>
      <c r="C158" s="470"/>
      <c r="D158" s="470"/>
      <c r="E158" s="470"/>
      <c r="F158" s="470"/>
      <c r="G158" s="470"/>
      <c r="H158" s="470"/>
      <c r="I158" s="470"/>
      <c r="K158" s="461" t="s">
        <v>193</v>
      </c>
      <c r="L158" s="461"/>
      <c r="M158" s="461"/>
      <c r="N158" s="461"/>
      <c r="O158" s="461"/>
    </row>
    <row r="159" spans="1:15" ht="21.75" customHeight="1" x14ac:dyDescent="0.35">
      <c r="B159" s="357" t="s">
        <v>53</v>
      </c>
      <c r="C159" s="357"/>
      <c r="D159" s="357"/>
      <c r="E159" s="357"/>
      <c r="F159" s="357"/>
      <c r="G159" s="357"/>
      <c r="I159" s="4" t="s">
        <v>54</v>
      </c>
    </row>
    <row r="160" spans="1:15" s="4" customFormat="1" ht="21.75" customHeight="1" x14ac:dyDescent="0.35">
      <c r="A160" s="137" t="s">
        <v>55</v>
      </c>
      <c r="B160" s="4" t="s">
        <v>7</v>
      </c>
      <c r="G160" s="1" t="s">
        <v>56</v>
      </c>
      <c r="H160" s="44"/>
      <c r="K160" s="6"/>
      <c r="L160" s="6"/>
      <c r="M160" s="147"/>
      <c r="N160" s="6"/>
      <c r="O160" s="6"/>
    </row>
    <row r="161" spans="1:15" ht="21.75" customHeight="1" thickBot="1" x14ac:dyDescent="0.4"/>
    <row r="162" spans="1:15" s="4" customFormat="1" ht="21.75" customHeight="1" thickBot="1" x14ac:dyDescent="0.4">
      <c r="A162" s="138" t="s">
        <v>57</v>
      </c>
      <c r="B162" s="25" t="s">
        <v>58</v>
      </c>
      <c r="C162" s="26"/>
      <c r="D162" s="26"/>
      <c r="E162" s="26"/>
      <c r="F162" s="26"/>
      <c r="G162" s="26"/>
      <c r="H162" s="45" t="s">
        <v>59</v>
      </c>
      <c r="I162" s="17" t="s">
        <v>45</v>
      </c>
      <c r="K162" s="151"/>
      <c r="L162" s="151" t="s">
        <v>105</v>
      </c>
      <c r="M162" s="157" t="s">
        <v>106</v>
      </c>
      <c r="N162" s="151"/>
      <c r="O162" s="151"/>
    </row>
    <row r="163" spans="1:15" ht="21.75" customHeight="1" x14ac:dyDescent="0.35">
      <c r="A163" s="139" t="str">
        <f>+'(1)กรอกข้อมูล'!H164</f>
        <v>-</v>
      </c>
      <c r="B163" s="19" t="s">
        <v>115</v>
      </c>
      <c r="C163" s="77" t="s">
        <v>114</v>
      </c>
      <c r="D163" s="20" t="str">
        <f>+'(1)กรอกข้อมูล'!D163</f>
        <v>บ้านพักจังหวัดสตูล</v>
      </c>
      <c r="E163" s="77" t="s">
        <v>113</v>
      </c>
      <c r="F163" s="85">
        <f>+'(1)กรอกข้อมูล'!F163</f>
        <v>0</v>
      </c>
      <c r="G163" s="20" t="s">
        <v>68</v>
      </c>
      <c r="H163" s="46">
        <f>+'(1)กรอกข้อมูล'!H163</f>
        <v>0</v>
      </c>
      <c r="I163" s="24"/>
      <c r="K163" s="151"/>
      <c r="L163" s="152">
        <f>N174</f>
        <v>0</v>
      </c>
      <c r="M163" s="157">
        <f>N175</f>
        <v>0</v>
      </c>
      <c r="N163" s="151"/>
      <c r="O163" s="151"/>
    </row>
    <row r="164" spans="1:15" ht="21.75" customHeight="1" x14ac:dyDescent="0.35">
      <c r="A164" s="140" t="str">
        <f>+'(1)กรอกข้อมูล'!H166</f>
        <v>-</v>
      </c>
      <c r="B164" s="22" t="s">
        <v>115</v>
      </c>
      <c r="C164" s="77" t="s">
        <v>114</v>
      </c>
      <c r="D164" s="82">
        <f>+'(1)กรอกข้อมูล'!D165</f>
        <v>0</v>
      </c>
      <c r="E164" s="78" t="s">
        <v>113</v>
      </c>
      <c r="F164" s="82">
        <f>+'(1)กรอกข้อมูล'!F165</f>
        <v>0</v>
      </c>
      <c r="G164" s="23" t="s">
        <v>68</v>
      </c>
      <c r="H164" s="47">
        <f>+'(1)กรอกข้อมูล'!H165</f>
        <v>0</v>
      </c>
      <c r="I164" s="21"/>
      <c r="K164" s="151"/>
      <c r="L164" s="153"/>
      <c r="M164" s="157"/>
      <c r="N164" s="151"/>
      <c r="O164" s="151"/>
    </row>
    <row r="165" spans="1:15" ht="21.75" customHeight="1" x14ac:dyDescent="0.35">
      <c r="A165" s="140" t="str">
        <f>+'(1)กรอกข้อมูล'!H168</f>
        <v>-</v>
      </c>
      <c r="B165" s="22" t="s">
        <v>116</v>
      </c>
      <c r="C165" s="77" t="s">
        <v>114</v>
      </c>
      <c r="D165" s="82">
        <f>+'(1)กรอกข้อมูล'!D167</f>
        <v>0</v>
      </c>
      <c r="E165" s="78" t="s">
        <v>113</v>
      </c>
      <c r="F165" s="82">
        <f>+'(1)กรอกข้อมูล'!F167</f>
        <v>0</v>
      </c>
      <c r="G165" s="23" t="s">
        <v>68</v>
      </c>
      <c r="H165" s="47">
        <f>+'(1)กรอกข้อมูล'!H167</f>
        <v>0</v>
      </c>
      <c r="I165" s="21"/>
      <c r="K165" s="151"/>
      <c r="L165" s="151">
        <f>DAY(N175-N174)</f>
        <v>0</v>
      </c>
      <c r="M165" s="157">
        <f>HOUR(O175)-HOUR(O174)</f>
        <v>0</v>
      </c>
      <c r="N165" s="153">
        <f>MINUTE(O175)-MINUTE(O174)</f>
        <v>0</v>
      </c>
      <c r="O165" s="151"/>
    </row>
    <row r="166" spans="1:15" ht="21.75" customHeight="1" x14ac:dyDescent="0.35">
      <c r="A166" s="140" t="str">
        <f>+'(1)กรอกข้อมูล'!H170</f>
        <v>-</v>
      </c>
      <c r="B166" s="22" t="s">
        <v>116</v>
      </c>
      <c r="C166" s="77" t="s">
        <v>114</v>
      </c>
      <c r="D166" s="82">
        <f>+'(1)กรอกข้อมูล'!D169</f>
        <v>0</v>
      </c>
      <c r="E166" s="78" t="s">
        <v>113</v>
      </c>
      <c r="F166" s="82">
        <f>+'(1)กรอกข้อมูล'!F169</f>
        <v>0</v>
      </c>
      <c r="G166" s="23" t="s">
        <v>68</v>
      </c>
      <c r="H166" s="47">
        <f>+'(1)กรอกข้อมูล'!H169</f>
        <v>0</v>
      </c>
      <c r="I166" s="21"/>
      <c r="K166" s="151"/>
      <c r="L166" s="151">
        <f>(L165*24)*60</f>
        <v>0</v>
      </c>
      <c r="M166" s="157">
        <f>M165*60</f>
        <v>0</v>
      </c>
      <c r="N166" s="151"/>
      <c r="O166" s="151"/>
    </row>
    <row r="167" spans="1:15" ht="21.75" customHeight="1" x14ac:dyDescent="0.35">
      <c r="A167" s="140" t="str">
        <f>+'(1)กรอกข้อมูล'!H172</f>
        <v>-</v>
      </c>
      <c r="B167" s="22" t="s">
        <v>116</v>
      </c>
      <c r="C167" s="77" t="s">
        <v>114</v>
      </c>
      <c r="D167" s="82">
        <f>+'(1)กรอกข้อมูล'!D171</f>
        <v>0</v>
      </c>
      <c r="E167" s="78" t="s">
        <v>113</v>
      </c>
      <c r="F167" s="82">
        <f>+'(1)กรอกข้อมูล'!F171</f>
        <v>0</v>
      </c>
      <c r="G167" s="23" t="s">
        <v>68</v>
      </c>
      <c r="H167" s="47">
        <f>+'(1)กรอกข้อมูล'!H171</f>
        <v>0</v>
      </c>
      <c r="I167" s="21"/>
      <c r="K167" s="151"/>
      <c r="L167" s="151"/>
      <c r="M167" s="157"/>
      <c r="N167" s="151"/>
      <c r="O167" s="151"/>
    </row>
    <row r="168" spans="1:15" ht="21.75" customHeight="1" x14ac:dyDescent="0.35">
      <c r="A168" s="140" t="str">
        <f>+'(1)กรอกข้อมูล'!H174</f>
        <v>-</v>
      </c>
      <c r="B168" s="22" t="s">
        <v>116</v>
      </c>
      <c r="C168" s="77" t="s">
        <v>114</v>
      </c>
      <c r="D168" s="82">
        <f>+'(1)กรอกข้อมูล'!D173</f>
        <v>0</v>
      </c>
      <c r="E168" s="78" t="s">
        <v>113</v>
      </c>
      <c r="F168" s="82">
        <f>+'(1)กรอกข้อมูล'!F173</f>
        <v>0</v>
      </c>
      <c r="G168" s="23" t="s">
        <v>68</v>
      </c>
      <c r="H168" s="47">
        <f>+'(1)กรอกข้อมูล'!H173</f>
        <v>0</v>
      </c>
      <c r="I168" s="21"/>
      <c r="K168" s="151"/>
      <c r="L168" s="153">
        <f>L166+M166+N165</f>
        <v>0</v>
      </c>
      <c r="M168" s="157">
        <f>MOD(L168,1440)</f>
        <v>0</v>
      </c>
      <c r="N168" s="151">
        <f>MOD(M168,60)</f>
        <v>0</v>
      </c>
      <c r="O168" s="151"/>
    </row>
    <row r="169" spans="1:15" ht="21.75" customHeight="1" x14ac:dyDescent="0.35">
      <c r="A169" s="140" t="str">
        <f>+'(1)กรอกข้อมูล'!H176</f>
        <v>-</v>
      </c>
      <c r="B169" s="22" t="s">
        <v>116</v>
      </c>
      <c r="C169" s="77" t="s">
        <v>114</v>
      </c>
      <c r="D169" s="82">
        <f>+'(1)กรอกข้อมูล'!D175</f>
        <v>0</v>
      </c>
      <c r="E169" s="78" t="s">
        <v>113</v>
      </c>
      <c r="F169" s="82">
        <f>+'(1)กรอกข้อมูล'!F175</f>
        <v>0</v>
      </c>
      <c r="G169" s="23" t="s">
        <v>68</v>
      </c>
      <c r="H169" s="47">
        <f>+'(1)กรอกข้อมูล'!H175</f>
        <v>0</v>
      </c>
      <c r="I169" s="21"/>
      <c r="K169" s="151"/>
      <c r="L169" s="151">
        <f>L168-M168</f>
        <v>0</v>
      </c>
      <c r="M169" s="157">
        <f>M168-N168</f>
        <v>0</v>
      </c>
      <c r="N169" s="151"/>
      <c r="O169" s="151"/>
    </row>
    <row r="170" spans="1:15" ht="21.75" customHeight="1" x14ac:dyDescent="0.35">
      <c r="A170" s="140" t="str">
        <f>+'(1)กรอกข้อมูล'!H178</f>
        <v>-</v>
      </c>
      <c r="B170" s="22" t="s">
        <v>116</v>
      </c>
      <c r="C170" s="77" t="s">
        <v>114</v>
      </c>
      <c r="D170" s="82">
        <f>+'(1)กรอกข้อมูล'!D177</f>
        <v>0</v>
      </c>
      <c r="E170" s="78" t="s">
        <v>113</v>
      </c>
      <c r="F170" s="82">
        <f>+'(1)กรอกข้อมูล'!F177</f>
        <v>0</v>
      </c>
      <c r="G170" s="23" t="s">
        <v>68</v>
      </c>
      <c r="H170" s="47">
        <f>+'(1)กรอกข้อมูล'!H177</f>
        <v>0</v>
      </c>
      <c r="I170" s="21"/>
      <c r="K170" s="151"/>
      <c r="L170" s="151">
        <f>L169/1440</f>
        <v>0</v>
      </c>
      <c r="M170" s="157">
        <f>M169/60</f>
        <v>0</v>
      </c>
      <c r="N170" s="151"/>
      <c r="O170" s="151"/>
    </row>
    <row r="171" spans="1:15" ht="21.75" customHeight="1" thickBot="1" x14ac:dyDescent="0.4">
      <c r="A171" s="140" t="str">
        <f>+'(1)กรอกข้อมูล'!H180</f>
        <v>-</v>
      </c>
      <c r="B171" s="22" t="s">
        <v>115</v>
      </c>
      <c r="C171" s="77" t="s">
        <v>114</v>
      </c>
      <c r="D171" s="82">
        <f>+'(1)กรอกข้อมูล'!D179</f>
        <v>0</v>
      </c>
      <c r="E171" s="78" t="s">
        <v>113</v>
      </c>
      <c r="F171" s="82">
        <f>+'(1)กรอกข้อมูล'!F179</f>
        <v>0</v>
      </c>
      <c r="G171" s="23" t="s">
        <v>68</v>
      </c>
      <c r="H171" s="47">
        <f>+'(1)กรอกข้อมูล'!H179</f>
        <v>0</v>
      </c>
      <c r="I171" s="21"/>
      <c r="K171" s="151"/>
      <c r="L171" s="151"/>
      <c r="M171" s="157"/>
      <c r="N171" s="151"/>
      <c r="O171" s="151"/>
    </row>
    <row r="172" spans="1:15" ht="21.75" customHeight="1" x14ac:dyDescent="0.35">
      <c r="A172" s="140" t="str">
        <f>+'(1)กรอกข้อมูล'!H182</f>
        <v>-</v>
      </c>
      <c r="B172" s="22" t="s">
        <v>115</v>
      </c>
      <c r="C172" s="77" t="s">
        <v>114</v>
      </c>
      <c r="D172" s="82">
        <f>+'(1)กรอกข้อมูล'!D181</f>
        <v>0</v>
      </c>
      <c r="E172" s="78" t="s">
        <v>113</v>
      </c>
      <c r="F172" s="82">
        <f>+'(1)กรอกข้อมูล'!F181</f>
        <v>0</v>
      </c>
      <c r="G172" s="23" t="s">
        <v>68</v>
      </c>
      <c r="H172" s="47">
        <f>+'(1)กรอกข้อมูล'!H181</f>
        <v>0</v>
      </c>
      <c r="I172" s="21"/>
      <c r="K172" s="427" t="s">
        <v>100</v>
      </c>
      <c r="L172" s="428"/>
      <c r="M172" s="428"/>
      <c r="N172" s="428"/>
      <c r="O172" s="429"/>
    </row>
    <row r="173" spans="1:15" ht="21.75" customHeight="1" x14ac:dyDescent="0.35">
      <c r="A173" s="141"/>
      <c r="B173" s="19" t="s">
        <v>92</v>
      </c>
      <c r="C173" s="77"/>
      <c r="D173" s="20"/>
      <c r="E173" s="77"/>
      <c r="F173" s="20"/>
      <c r="G173" s="23"/>
      <c r="H173" s="47">
        <f>+'(1)กรอกข้อมูล'!H183</f>
        <v>0</v>
      </c>
      <c r="I173" s="21"/>
      <c r="K173" s="154"/>
      <c r="L173" s="155"/>
      <c r="M173" s="158"/>
      <c r="N173" s="155"/>
      <c r="O173" s="159" t="s">
        <v>101</v>
      </c>
    </row>
    <row r="174" spans="1:15" ht="21.75" customHeight="1" x14ac:dyDescent="0.35">
      <c r="A174" s="142"/>
      <c r="B174" s="22"/>
      <c r="C174" s="78"/>
      <c r="D174" s="23"/>
      <c r="E174" s="78"/>
      <c r="F174" s="23"/>
      <c r="G174" s="23"/>
      <c r="H174" s="48"/>
      <c r="I174" s="21"/>
      <c r="K174" s="463" t="s">
        <v>102</v>
      </c>
      <c r="L174" s="464"/>
      <c r="M174" s="464"/>
      <c r="N174" s="160"/>
      <c r="O174" s="161">
        <v>7</v>
      </c>
    </row>
    <row r="175" spans="1:15" ht="21.75" customHeight="1" x14ac:dyDescent="0.35">
      <c r="A175" s="142"/>
      <c r="B175" s="22"/>
      <c r="C175" s="78"/>
      <c r="D175" s="23"/>
      <c r="E175" s="78"/>
      <c r="F175" s="23"/>
      <c r="G175" s="23"/>
      <c r="H175" s="48"/>
      <c r="I175" s="21"/>
      <c r="K175" s="465" t="s">
        <v>103</v>
      </c>
      <c r="L175" s="466"/>
      <c r="M175" s="466"/>
      <c r="N175" s="160"/>
      <c r="O175" s="161">
        <v>0</v>
      </c>
    </row>
    <row r="176" spans="1:15" ht="21.75" customHeight="1" x14ac:dyDescent="0.35">
      <c r="A176" s="142"/>
      <c r="B176" s="22"/>
      <c r="C176" s="78"/>
      <c r="D176" s="23"/>
      <c r="E176" s="78"/>
      <c r="F176" s="23"/>
      <c r="G176" s="23"/>
      <c r="H176" s="48"/>
      <c r="I176" s="21"/>
      <c r="K176" s="154"/>
      <c r="L176" s="155"/>
      <c r="M176" s="158"/>
      <c r="N176" s="155"/>
      <c r="O176" s="162"/>
    </row>
    <row r="177" spans="1:15" ht="21.75" customHeight="1" x14ac:dyDescent="0.35">
      <c r="A177" s="142"/>
      <c r="B177" s="22"/>
      <c r="C177" s="78"/>
      <c r="D177" s="23"/>
      <c r="E177" s="78"/>
      <c r="F177" s="23"/>
      <c r="G177" s="23"/>
      <c r="H177" s="48"/>
      <c r="I177" s="21"/>
      <c r="K177" s="154"/>
      <c r="L177" s="155"/>
      <c r="M177" s="158"/>
      <c r="N177" s="155"/>
      <c r="O177" s="162"/>
    </row>
    <row r="178" spans="1:15" ht="21.75" customHeight="1" x14ac:dyDescent="0.35">
      <c r="A178" s="142"/>
      <c r="B178" s="22"/>
      <c r="C178" s="78"/>
      <c r="D178" s="23"/>
      <c r="E178" s="78"/>
      <c r="F178" s="23"/>
      <c r="G178" s="23"/>
      <c r="H178" s="48"/>
      <c r="I178" s="21"/>
      <c r="K178" s="154"/>
      <c r="L178" s="467" t="s">
        <v>104</v>
      </c>
      <c r="M178" s="469" t="str">
        <f>L170&amp;"  วัน"</f>
        <v>0  วัน</v>
      </c>
      <c r="N178" s="469"/>
      <c r="O178" s="162"/>
    </row>
    <row r="179" spans="1:15" ht="21.75" customHeight="1" thickBot="1" x14ac:dyDescent="0.4">
      <c r="A179" s="143"/>
      <c r="B179" s="28"/>
      <c r="C179" s="79"/>
      <c r="D179" s="29"/>
      <c r="E179" s="79"/>
      <c r="F179" s="29"/>
      <c r="G179" s="29"/>
      <c r="H179" s="49"/>
      <c r="I179" s="27"/>
      <c r="K179" s="156"/>
      <c r="L179" s="468"/>
      <c r="M179" s="462" t="str">
        <f>M170&amp;"  ชั่วโมง"</f>
        <v>0  ชั่วโมง</v>
      </c>
      <c r="N179" s="462"/>
      <c r="O179" s="163"/>
    </row>
    <row r="180" spans="1:15" ht="21.75" customHeight="1" thickBot="1" x14ac:dyDescent="0.4">
      <c r="A180" s="144"/>
      <c r="B180" s="31" t="s">
        <v>71</v>
      </c>
      <c r="C180" s="26"/>
      <c r="D180" s="76"/>
      <c r="E180" s="26"/>
      <c r="F180" s="76"/>
      <c r="G180" s="30"/>
      <c r="H180" s="42">
        <f>SUM(H163:H179)</f>
        <v>0</v>
      </c>
      <c r="I180" s="18"/>
    </row>
    <row r="182" spans="1:15" ht="21.75" customHeight="1" x14ac:dyDescent="0.35">
      <c r="A182" s="443" t="s">
        <v>72</v>
      </c>
      <c r="B182" s="443"/>
      <c r="C182" s="453" t="str">
        <f>BAHTTEXT(H180)</f>
        <v>ศูนย์บาทถ้วน</v>
      </c>
      <c r="D182" s="453"/>
      <c r="E182" s="70"/>
      <c r="F182" s="70"/>
    </row>
    <row r="183" spans="1:15" ht="21.75" customHeight="1" x14ac:dyDescent="0.35">
      <c r="A183" s="145" t="s">
        <v>10</v>
      </c>
      <c r="B183" s="109">
        <f>+'(1)กรอกข้อมูล'!D17</f>
        <v>0</v>
      </c>
      <c r="C183" s="69"/>
      <c r="D183" s="32"/>
      <c r="E183" s="69"/>
      <c r="F183" s="32"/>
    </row>
    <row r="184" spans="1:15" ht="21.75" customHeight="1" x14ac:dyDescent="0.35">
      <c r="A184" s="145" t="s">
        <v>11</v>
      </c>
      <c r="B184" s="109">
        <f>+'(1)กรอกข้อมูล'!F17</f>
        <v>0</v>
      </c>
      <c r="C184" s="39"/>
      <c r="D184" s="7"/>
      <c r="E184" s="39"/>
      <c r="F184" s="7"/>
    </row>
    <row r="185" spans="1:15" ht="21.75" customHeight="1" x14ac:dyDescent="0.35">
      <c r="A185" s="443" t="s">
        <v>76</v>
      </c>
      <c r="B185" s="443"/>
      <c r="C185" s="443"/>
      <c r="D185" s="443"/>
      <c r="E185" s="443"/>
      <c r="F185" s="443"/>
      <c r="G185" s="443"/>
      <c r="H185" s="443"/>
      <c r="I185" s="443"/>
    </row>
    <row r="186" spans="1:15" ht="21.75" customHeight="1" x14ac:dyDescent="0.35">
      <c r="B186" s="2" t="s">
        <v>73</v>
      </c>
      <c r="D186" s="1" t="s">
        <v>75</v>
      </c>
      <c r="E186" s="43"/>
    </row>
    <row r="187" spans="1:15" ht="21.75" customHeight="1" x14ac:dyDescent="0.35">
      <c r="B187" s="2" t="s">
        <v>38</v>
      </c>
      <c r="C187" s="444">
        <f>+'(1)กรอกข้อมูล'!D17</f>
        <v>0</v>
      </c>
      <c r="D187" s="444"/>
      <c r="E187" s="7" t="s">
        <v>39</v>
      </c>
      <c r="F187" s="32"/>
    </row>
    <row r="188" spans="1:15" ht="21.75" customHeight="1" x14ac:dyDescent="0.35">
      <c r="B188" s="2" t="s">
        <v>11</v>
      </c>
      <c r="C188" s="444">
        <f>+'(1)กรอกข้อมูล'!F17</f>
        <v>0</v>
      </c>
      <c r="D188" s="444"/>
      <c r="E188" s="444"/>
      <c r="F188" s="7"/>
    </row>
    <row r="190" spans="1:15" ht="21.75" customHeight="1" x14ac:dyDescent="0.35">
      <c r="A190" s="145" t="s">
        <v>97</v>
      </c>
      <c r="B190" s="109">
        <f>+'(1)กรอกข้อมูล'!D31</f>
        <v>0</v>
      </c>
      <c r="K190" s="422" t="s">
        <v>160</v>
      </c>
      <c r="L190" s="422"/>
      <c r="M190" s="422"/>
    </row>
    <row r="191" spans="1:15" ht="21.75" customHeight="1" x14ac:dyDescent="0.35">
      <c r="B191" s="50" t="s">
        <v>213</v>
      </c>
      <c r="C191" s="80" t="s">
        <v>8</v>
      </c>
      <c r="D191" s="194">
        <f>+'(2)คำนวณเบี้ยเลี้ยง'!D155</f>
        <v>0</v>
      </c>
      <c r="E191" s="196" t="s">
        <v>16</v>
      </c>
      <c r="F191" s="195">
        <f>+'(2)คำนวณเบี้ยเลี้ยง'!E155</f>
        <v>7</v>
      </c>
      <c r="G191" s="1" t="s">
        <v>70</v>
      </c>
      <c r="K191" s="92" t="s">
        <v>133</v>
      </c>
      <c r="L191" s="164" t="s">
        <v>155</v>
      </c>
      <c r="M191" s="148" t="s">
        <v>134</v>
      </c>
    </row>
    <row r="192" spans="1:15" ht="21.75" customHeight="1" x14ac:dyDescent="0.35">
      <c r="B192" s="50" t="s">
        <v>214</v>
      </c>
      <c r="C192" s="80" t="s">
        <v>8</v>
      </c>
      <c r="D192" s="194">
        <f>+'(2)คำนวณเบี้ยเลี้ยง'!D156</f>
        <v>0</v>
      </c>
      <c r="E192" s="196" t="s">
        <v>16</v>
      </c>
      <c r="F192" s="195">
        <f>+'(2)คำนวณเบี้ยเลี้ยง'!E156</f>
        <v>0</v>
      </c>
      <c r="G192" s="1" t="s">
        <v>70</v>
      </c>
      <c r="K192" s="52">
        <v>80</v>
      </c>
      <c r="L192" s="6"/>
      <c r="M192" s="149">
        <f>+K192*L192</f>
        <v>0</v>
      </c>
      <c r="N192" s="127" t="s">
        <v>188</v>
      </c>
    </row>
    <row r="193" spans="1:15" ht="21.75" customHeight="1" x14ac:dyDescent="0.35">
      <c r="B193" s="2" t="s">
        <v>118</v>
      </c>
      <c r="C193" s="4">
        <v>240</v>
      </c>
      <c r="D193" s="8">
        <f>+'(2)คำนวณเบี้ยเลี้ยง'!C171</f>
        <v>0</v>
      </c>
      <c r="E193" s="1" t="s">
        <v>26</v>
      </c>
      <c r="F193" s="165" t="s">
        <v>117</v>
      </c>
      <c r="G193" s="193"/>
      <c r="K193" s="52">
        <v>160</v>
      </c>
      <c r="L193" s="6">
        <v>3</v>
      </c>
      <c r="M193" s="149">
        <f t="shared" ref="M193:M194" si="4">+K193*L193</f>
        <v>480</v>
      </c>
      <c r="N193" s="127" t="s">
        <v>187</v>
      </c>
    </row>
    <row r="194" spans="1:15" ht="21.75" customHeight="1" x14ac:dyDescent="0.35">
      <c r="B194" s="2" t="s">
        <v>156</v>
      </c>
      <c r="C194" s="4">
        <v>160</v>
      </c>
      <c r="D194" s="8">
        <f>+'(2)คำนวณเบี้ยเลี้ยง'!C170</f>
        <v>0</v>
      </c>
      <c r="E194" s="1" t="s">
        <v>26</v>
      </c>
      <c r="F194" s="197" t="str">
        <f>+'(2)คำนวณเบี้ยเลี้ยง'!C159</f>
        <v>0  วัน</v>
      </c>
      <c r="K194" s="52">
        <v>240</v>
      </c>
      <c r="L194" s="6">
        <v>1</v>
      </c>
      <c r="M194" s="149">
        <f t="shared" si="4"/>
        <v>240</v>
      </c>
      <c r="N194" s="127" t="s">
        <v>186</v>
      </c>
    </row>
    <row r="195" spans="1:15" ht="21.75" customHeight="1" thickBot="1" x14ac:dyDescent="0.4">
      <c r="B195" s="2" t="s">
        <v>156</v>
      </c>
      <c r="C195" s="4">
        <v>80</v>
      </c>
      <c r="D195" s="8">
        <f>+'(2)คำนวณเบี้ยเลี้ยง'!C169</f>
        <v>0</v>
      </c>
      <c r="E195" s="1" t="s">
        <v>26</v>
      </c>
      <c r="F195" s="198" t="str">
        <f>+'(2)คำนวณเบี้ยเลี้ยง'!C160</f>
        <v>0  ชั่วโมง</v>
      </c>
      <c r="K195" s="128"/>
      <c r="L195" s="6"/>
      <c r="M195" s="150">
        <f>SUM(M192:M194)</f>
        <v>720</v>
      </c>
    </row>
    <row r="196" spans="1:15" ht="21.75" customHeight="1" thickTop="1" thickBot="1" x14ac:dyDescent="0.4">
      <c r="C196" s="39"/>
      <c r="D196" s="37">
        <f>+D193+D195+D194</f>
        <v>0</v>
      </c>
      <c r="E196" s="1"/>
    </row>
    <row r="197" spans="1:15" ht="21.75" customHeight="1" thickTop="1" x14ac:dyDescent="0.35">
      <c r="A197" s="470" t="s">
        <v>144</v>
      </c>
      <c r="B197" s="470"/>
      <c r="C197" s="470"/>
      <c r="D197" s="470"/>
      <c r="E197" s="470"/>
      <c r="F197" s="470"/>
      <c r="G197" s="470"/>
      <c r="H197" s="470"/>
      <c r="I197" s="470"/>
      <c r="K197" s="461" t="s">
        <v>193</v>
      </c>
      <c r="L197" s="461"/>
      <c r="M197" s="461"/>
      <c r="N197" s="461"/>
      <c r="O197" s="461"/>
    </row>
    <row r="198" spans="1:15" ht="21.75" customHeight="1" x14ac:dyDescent="0.35">
      <c r="B198" s="357" t="s">
        <v>53</v>
      </c>
      <c r="C198" s="357"/>
      <c r="D198" s="357"/>
      <c r="E198" s="357"/>
      <c r="F198" s="357"/>
      <c r="G198" s="357"/>
      <c r="I198" s="4" t="s">
        <v>54</v>
      </c>
    </row>
    <row r="199" spans="1:15" s="4" customFormat="1" ht="21.75" customHeight="1" x14ac:dyDescent="0.35">
      <c r="A199" s="137" t="s">
        <v>55</v>
      </c>
      <c r="B199" s="4" t="s">
        <v>7</v>
      </c>
      <c r="G199" s="1" t="s">
        <v>56</v>
      </c>
      <c r="H199" s="44"/>
      <c r="K199" s="6"/>
      <c r="L199" s="6"/>
      <c r="M199" s="147"/>
      <c r="N199" s="6"/>
      <c r="O199" s="6"/>
    </row>
    <row r="200" spans="1:15" ht="21.75" customHeight="1" thickBot="1" x14ac:dyDescent="0.4"/>
    <row r="201" spans="1:15" s="4" customFormat="1" ht="21.75" customHeight="1" thickBot="1" x14ac:dyDescent="0.4">
      <c r="A201" s="138" t="s">
        <v>57</v>
      </c>
      <c r="B201" s="25" t="s">
        <v>58</v>
      </c>
      <c r="C201" s="26"/>
      <c r="D201" s="26"/>
      <c r="E201" s="26"/>
      <c r="F201" s="26"/>
      <c r="G201" s="26"/>
      <c r="H201" s="45" t="s">
        <v>59</v>
      </c>
      <c r="I201" s="17" t="s">
        <v>45</v>
      </c>
      <c r="K201" s="151"/>
      <c r="L201" s="151" t="s">
        <v>105</v>
      </c>
      <c r="M201" s="157" t="s">
        <v>106</v>
      </c>
      <c r="N201" s="151"/>
      <c r="O201" s="151"/>
    </row>
    <row r="202" spans="1:15" ht="21.75" customHeight="1" x14ac:dyDescent="0.35">
      <c r="A202" s="139" t="str">
        <f>+'(1)กรอกข้อมูล'!H187</f>
        <v>-</v>
      </c>
      <c r="B202" s="19" t="s">
        <v>115</v>
      </c>
      <c r="C202" s="77" t="s">
        <v>114</v>
      </c>
      <c r="D202" s="20" t="str">
        <f>+'(1)กรอกข้อมูล'!D186</f>
        <v>บ้านพักจังหวัดสตูล</v>
      </c>
      <c r="E202" s="77" t="s">
        <v>113</v>
      </c>
      <c r="F202" s="85">
        <f>+'(1)กรอกข้อมูล'!F186</f>
        <v>0</v>
      </c>
      <c r="G202" s="20" t="s">
        <v>68</v>
      </c>
      <c r="H202" s="46">
        <f>+'(1)กรอกข้อมูล'!H186</f>
        <v>0</v>
      </c>
      <c r="I202" s="24"/>
      <c r="K202" s="151"/>
      <c r="L202" s="152">
        <f>N213</f>
        <v>0</v>
      </c>
      <c r="M202" s="157">
        <f>N214</f>
        <v>0</v>
      </c>
      <c r="N202" s="151"/>
      <c r="O202" s="151"/>
    </row>
    <row r="203" spans="1:15" ht="21.75" customHeight="1" x14ac:dyDescent="0.35">
      <c r="A203" s="140" t="str">
        <f>+'(1)กรอกข้อมูล'!H189</f>
        <v>-</v>
      </c>
      <c r="B203" s="22" t="s">
        <v>115</v>
      </c>
      <c r="C203" s="77" t="s">
        <v>114</v>
      </c>
      <c r="D203" s="82">
        <f>+'(1)กรอกข้อมูล'!D188</f>
        <v>0</v>
      </c>
      <c r="E203" s="78" t="s">
        <v>113</v>
      </c>
      <c r="F203" s="82">
        <f>+'(1)กรอกข้อมูล'!F188</f>
        <v>0</v>
      </c>
      <c r="G203" s="23" t="s">
        <v>68</v>
      </c>
      <c r="H203" s="47">
        <f>+'(1)กรอกข้อมูล'!H188</f>
        <v>0</v>
      </c>
      <c r="I203" s="21"/>
      <c r="K203" s="151"/>
      <c r="L203" s="153"/>
      <c r="M203" s="157"/>
      <c r="N203" s="151"/>
      <c r="O203" s="151"/>
    </row>
    <row r="204" spans="1:15" ht="21.75" customHeight="1" x14ac:dyDescent="0.35">
      <c r="A204" s="140" t="str">
        <f>+'(1)กรอกข้อมูล'!H191</f>
        <v>-</v>
      </c>
      <c r="B204" s="22" t="s">
        <v>116</v>
      </c>
      <c r="C204" s="77" t="s">
        <v>114</v>
      </c>
      <c r="D204" s="82">
        <f>+'(1)กรอกข้อมูล'!D190</f>
        <v>0</v>
      </c>
      <c r="E204" s="78" t="s">
        <v>113</v>
      </c>
      <c r="F204" s="82">
        <f>+'(1)กรอกข้อมูล'!F190</f>
        <v>0</v>
      </c>
      <c r="G204" s="23" t="s">
        <v>68</v>
      </c>
      <c r="H204" s="47">
        <f>+'(1)กรอกข้อมูล'!H190</f>
        <v>0</v>
      </c>
      <c r="I204" s="21"/>
      <c r="K204" s="151"/>
      <c r="L204" s="151">
        <f>DAY(N214-N213)</f>
        <v>0</v>
      </c>
      <c r="M204" s="157">
        <f>HOUR(O214)-HOUR(O213)</f>
        <v>0</v>
      </c>
      <c r="N204" s="153">
        <f>MINUTE(O214)-MINUTE(O213)</f>
        <v>0</v>
      </c>
      <c r="O204" s="151"/>
    </row>
    <row r="205" spans="1:15" ht="21.75" customHeight="1" x14ac:dyDescent="0.35">
      <c r="A205" s="140" t="str">
        <f>+'(1)กรอกข้อมูล'!H193</f>
        <v>-</v>
      </c>
      <c r="B205" s="22" t="s">
        <v>116</v>
      </c>
      <c r="C205" s="77" t="s">
        <v>114</v>
      </c>
      <c r="D205" s="82">
        <f>+'(1)กรอกข้อมูล'!D192</f>
        <v>0</v>
      </c>
      <c r="E205" s="78" t="s">
        <v>113</v>
      </c>
      <c r="F205" s="82">
        <f>+'(1)กรอกข้อมูล'!F192</f>
        <v>0</v>
      </c>
      <c r="G205" s="23" t="s">
        <v>68</v>
      </c>
      <c r="H205" s="47">
        <f>+'(1)กรอกข้อมูล'!H192</f>
        <v>0</v>
      </c>
      <c r="I205" s="21"/>
      <c r="K205" s="151"/>
      <c r="L205" s="151">
        <f>(L204*24)*60</f>
        <v>0</v>
      </c>
      <c r="M205" s="157">
        <f>M204*60</f>
        <v>0</v>
      </c>
      <c r="N205" s="151"/>
      <c r="O205" s="151"/>
    </row>
    <row r="206" spans="1:15" ht="21.75" customHeight="1" x14ac:dyDescent="0.35">
      <c r="A206" s="140" t="str">
        <f>+'(1)กรอกข้อมูล'!H195</f>
        <v>-</v>
      </c>
      <c r="B206" s="22" t="s">
        <v>116</v>
      </c>
      <c r="C206" s="77" t="s">
        <v>114</v>
      </c>
      <c r="D206" s="82">
        <f>+'(1)กรอกข้อมูล'!D194</f>
        <v>0</v>
      </c>
      <c r="E206" s="78" t="s">
        <v>113</v>
      </c>
      <c r="F206" s="82">
        <f>+'(1)กรอกข้อมูล'!F194</f>
        <v>0</v>
      </c>
      <c r="G206" s="23" t="s">
        <v>68</v>
      </c>
      <c r="H206" s="47">
        <f>+'(1)กรอกข้อมูล'!H194</f>
        <v>0</v>
      </c>
      <c r="I206" s="21"/>
      <c r="K206" s="151"/>
      <c r="L206" s="151"/>
      <c r="M206" s="157"/>
      <c r="N206" s="151"/>
      <c r="O206" s="151"/>
    </row>
    <row r="207" spans="1:15" ht="21.75" customHeight="1" x14ac:dyDescent="0.35">
      <c r="A207" s="140" t="str">
        <f>+'(1)กรอกข้อมูล'!H197</f>
        <v>-</v>
      </c>
      <c r="B207" s="22" t="s">
        <v>116</v>
      </c>
      <c r="C207" s="77" t="s">
        <v>114</v>
      </c>
      <c r="D207" s="82">
        <f>+'(1)กรอกข้อมูล'!D196</f>
        <v>0</v>
      </c>
      <c r="E207" s="78" t="s">
        <v>113</v>
      </c>
      <c r="F207" s="82">
        <f>+'(1)กรอกข้อมูล'!F196</f>
        <v>0</v>
      </c>
      <c r="G207" s="23" t="s">
        <v>68</v>
      </c>
      <c r="H207" s="47">
        <f>+'(1)กรอกข้อมูล'!H196</f>
        <v>0</v>
      </c>
      <c r="I207" s="21"/>
      <c r="K207" s="151"/>
      <c r="L207" s="153">
        <f>L205+M205+N204</f>
        <v>0</v>
      </c>
      <c r="M207" s="157">
        <f>MOD(L207,1440)</f>
        <v>0</v>
      </c>
      <c r="N207" s="151">
        <f>MOD(M207,60)</f>
        <v>0</v>
      </c>
      <c r="O207" s="151"/>
    </row>
    <row r="208" spans="1:15" ht="21.75" customHeight="1" x14ac:dyDescent="0.35">
      <c r="A208" s="140" t="str">
        <f>+'(1)กรอกข้อมูล'!H199</f>
        <v>-</v>
      </c>
      <c r="B208" s="22" t="s">
        <v>116</v>
      </c>
      <c r="C208" s="77" t="s">
        <v>114</v>
      </c>
      <c r="D208" s="82">
        <f>+'(1)กรอกข้อมูล'!D198</f>
        <v>0</v>
      </c>
      <c r="E208" s="78" t="s">
        <v>113</v>
      </c>
      <c r="F208" s="82">
        <f>+'(1)กรอกข้อมูล'!F198</f>
        <v>0</v>
      </c>
      <c r="G208" s="23" t="s">
        <v>68</v>
      </c>
      <c r="H208" s="47">
        <f>+'(1)กรอกข้อมูล'!H198</f>
        <v>0</v>
      </c>
      <c r="I208" s="21"/>
      <c r="K208" s="151"/>
      <c r="L208" s="151">
        <f>L207-M207</f>
        <v>0</v>
      </c>
      <c r="M208" s="157">
        <f>M207-N207</f>
        <v>0</v>
      </c>
      <c r="N208" s="151"/>
      <c r="O208" s="151"/>
    </row>
    <row r="209" spans="1:15" ht="21.75" customHeight="1" x14ac:dyDescent="0.35">
      <c r="A209" s="140" t="str">
        <f>+'(1)กรอกข้อมูล'!H201</f>
        <v>-</v>
      </c>
      <c r="B209" s="22" t="s">
        <v>116</v>
      </c>
      <c r="C209" s="77" t="s">
        <v>114</v>
      </c>
      <c r="D209" s="82">
        <f>+'(1)กรอกข้อมูล'!D200</f>
        <v>0</v>
      </c>
      <c r="E209" s="78" t="s">
        <v>113</v>
      </c>
      <c r="F209" s="82">
        <f>+'(1)กรอกข้อมูล'!F200</f>
        <v>0</v>
      </c>
      <c r="G209" s="23" t="s">
        <v>68</v>
      </c>
      <c r="H209" s="47">
        <f>+'(1)กรอกข้อมูล'!H200</f>
        <v>0</v>
      </c>
      <c r="I209" s="21"/>
      <c r="K209" s="151"/>
      <c r="L209" s="151">
        <f>L208/1440</f>
        <v>0</v>
      </c>
      <c r="M209" s="157">
        <f>M208/60</f>
        <v>0</v>
      </c>
      <c r="N209" s="151"/>
      <c r="O209" s="151"/>
    </row>
    <row r="210" spans="1:15" ht="21.75" customHeight="1" thickBot="1" x14ac:dyDescent="0.4">
      <c r="A210" s="140" t="str">
        <f>+'(1)กรอกข้อมูล'!H203</f>
        <v>-</v>
      </c>
      <c r="B210" s="22" t="s">
        <v>115</v>
      </c>
      <c r="C210" s="77" t="s">
        <v>114</v>
      </c>
      <c r="D210" s="82">
        <f>+'(1)กรอกข้อมูล'!D202</f>
        <v>0</v>
      </c>
      <c r="E210" s="78" t="s">
        <v>113</v>
      </c>
      <c r="F210" s="82">
        <f>+'(1)กรอกข้อมูล'!F202</f>
        <v>0</v>
      </c>
      <c r="G210" s="23" t="s">
        <v>68</v>
      </c>
      <c r="H210" s="47">
        <f>+'(1)กรอกข้อมูล'!H202</f>
        <v>0</v>
      </c>
      <c r="I210" s="21"/>
      <c r="K210" s="151"/>
      <c r="L210" s="151"/>
      <c r="M210" s="157"/>
      <c r="N210" s="151"/>
      <c r="O210" s="151"/>
    </row>
    <row r="211" spans="1:15" ht="21.75" customHeight="1" x14ac:dyDescent="0.35">
      <c r="A211" s="140" t="str">
        <f>+'(1)กรอกข้อมูล'!H205</f>
        <v>-</v>
      </c>
      <c r="B211" s="22" t="s">
        <v>115</v>
      </c>
      <c r="C211" s="77" t="s">
        <v>114</v>
      </c>
      <c r="D211" s="82">
        <f>+'(1)กรอกข้อมูล'!D204</f>
        <v>0</v>
      </c>
      <c r="E211" s="78" t="s">
        <v>113</v>
      </c>
      <c r="F211" s="82">
        <f>+'(1)กรอกข้อมูล'!F204</f>
        <v>0</v>
      </c>
      <c r="G211" s="23" t="s">
        <v>68</v>
      </c>
      <c r="H211" s="47">
        <f>+'(1)กรอกข้อมูล'!H204</f>
        <v>0</v>
      </c>
      <c r="I211" s="21"/>
      <c r="K211" s="427" t="s">
        <v>100</v>
      </c>
      <c r="L211" s="428"/>
      <c r="M211" s="428"/>
      <c r="N211" s="428"/>
      <c r="O211" s="429"/>
    </row>
    <row r="212" spans="1:15" ht="21.75" customHeight="1" x14ac:dyDescent="0.35">
      <c r="A212" s="141"/>
      <c r="B212" s="19" t="s">
        <v>92</v>
      </c>
      <c r="C212" s="77"/>
      <c r="D212" s="20"/>
      <c r="E212" s="77"/>
      <c r="F212" s="20"/>
      <c r="G212" s="23"/>
      <c r="H212" s="47">
        <f>+'(1)กรอกข้อมูล'!H206</f>
        <v>0</v>
      </c>
      <c r="I212" s="21"/>
      <c r="K212" s="154"/>
      <c r="L212" s="155"/>
      <c r="M212" s="158"/>
      <c r="N212" s="155"/>
      <c r="O212" s="159" t="s">
        <v>101</v>
      </c>
    </row>
    <row r="213" spans="1:15" ht="21.75" customHeight="1" x14ac:dyDescent="0.35">
      <c r="A213" s="142"/>
      <c r="B213" s="22"/>
      <c r="C213" s="78"/>
      <c r="D213" s="23"/>
      <c r="E213" s="78"/>
      <c r="F213" s="23"/>
      <c r="G213" s="23"/>
      <c r="H213" s="48"/>
      <c r="I213" s="21"/>
      <c r="K213" s="463" t="s">
        <v>102</v>
      </c>
      <c r="L213" s="464"/>
      <c r="M213" s="464"/>
      <c r="N213" s="160"/>
      <c r="O213" s="161">
        <v>7</v>
      </c>
    </row>
    <row r="214" spans="1:15" ht="21.75" customHeight="1" x14ac:dyDescent="0.35">
      <c r="A214" s="142"/>
      <c r="B214" s="22"/>
      <c r="C214" s="78"/>
      <c r="D214" s="23"/>
      <c r="E214" s="78"/>
      <c r="F214" s="23"/>
      <c r="G214" s="23"/>
      <c r="H214" s="48"/>
      <c r="I214" s="21"/>
      <c r="K214" s="465" t="s">
        <v>103</v>
      </c>
      <c r="L214" s="466"/>
      <c r="M214" s="466"/>
      <c r="N214" s="160"/>
      <c r="O214" s="161">
        <v>0</v>
      </c>
    </row>
    <row r="215" spans="1:15" ht="21.75" customHeight="1" x14ac:dyDescent="0.35">
      <c r="A215" s="142"/>
      <c r="B215" s="22"/>
      <c r="C215" s="78"/>
      <c r="D215" s="23"/>
      <c r="E215" s="78"/>
      <c r="F215" s="23"/>
      <c r="G215" s="23"/>
      <c r="H215" s="48"/>
      <c r="I215" s="21"/>
      <c r="K215" s="154"/>
      <c r="L215" s="155"/>
      <c r="M215" s="158"/>
      <c r="N215" s="155"/>
      <c r="O215" s="162"/>
    </row>
    <row r="216" spans="1:15" ht="21.75" customHeight="1" x14ac:dyDescent="0.35">
      <c r="A216" s="142"/>
      <c r="B216" s="22"/>
      <c r="C216" s="78"/>
      <c r="D216" s="23"/>
      <c r="E216" s="78"/>
      <c r="F216" s="23"/>
      <c r="G216" s="23"/>
      <c r="H216" s="48"/>
      <c r="I216" s="21"/>
      <c r="K216" s="154"/>
      <c r="L216" s="155"/>
      <c r="M216" s="158"/>
      <c r="N216" s="155"/>
      <c r="O216" s="162"/>
    </row>
    <row r="217" spans="1:15" ht="21.75" customHeight="1" x14ac:dyDescent="0.35">
      <c r="A217" s="142"/>
      <c r="B217" s="22"/>
      <c r="C217" s="78"/>
      <c r="D217" s="23"/>
      <c r="E217" s="78"/>
      <c r="F217" s="23"/>
      <c r="G217" s="23"/>
      <c r="H217" s="48"/>
      <c r="I217" s="21"/>
      <c r="K217" s="154"/>
      <c r="L217" s="467" t="s">
        <v>104</v>
      </c>
      <c r="M217" s="469" t="str">
        <f>L209&amp;"  วัน"</f>
        <v>0  วัน</v>
      </c>
      <c r="N217" s="469"/>
      <c r="O217" s="162"/>
    </row>
    <row r="218" spans="1:15" ht="21.75" customHeight="1" thickBot="1" x14ac:dyDescent="0.4">
      <c r="A218" s="143"/>
      <c r="B218" s="28"/>
      <c r="C218" s="79"/>
      <c r="D218" s="29"/>
      <c r="E218" s="79"/>
      <c r="F218" s="29"/>
      <c r="G218" s="29"/>
      <c r="H218" s="49"/>
      <c r="I218" s="27"/>
      <c r="K218" s="156"/>
      <c r="L218" s="468"/>
      <c r="M218" s="462" t="str">
        <f>M209&amp;"  ชั่วโมง"</f>
        <v>0  ชั่วโมง</v>
      </c>
      <c r="N218" s="462"/>
      <c r="O218" s="163"/>
    </row>
    <row r="219" spans="1:15" ht="21.75" customHeight="1" thickBot="1" x14ac:dyDescent="0.4">
      <c r="A219" s="144"/>
      <c r="B219" s="31" t="s">
        <v>71</v>
      </c>
      <c r="C219" s="26"/>
      <c r="D219" s="76"/>
      <c r="E219" s="26"/>
      <c r="F219" s="76"/>
      <c r="G219" s="30"/>
      <c r="H219" s="42">
        <f>SUM(H202:H218)</f>
        <v>0</v>
      </c>
      <c r="I219" s="18"/>
    </row>
    <row r="221" spans="1:15" ht="21.75" customHeight="1" x14ac:dyDescent="0.35">
      <c r="A221" s="443" t="s">
        <v>72</v>
      </c>
      <c r="B221" s="443"/>
      <c r="C221" s="453" t="str">
        <f>BAHTTEXT(H219)</f>
        <v>ศูนย์บาทถ้วน</v>
      </c>
      <c r="D221" s="453"/>
      <c r="E221" s="70"/>
      <c r="F221" s="70"/>
    </row>
    <row r="222" spans="1:15" ht="21.75" customHeight="1" x14ac:dyDescent="0.35">
      <c r="A222" s="145" t="s">
        <v>10</v>
      </c>
      <c r="B222" s="109">
        <f>+'(1)กรอกข้อมูล'!D18</f>
        <v>0</v>
      </c>
      <c r="C222" s="69"/>
      <c r="D222" s="32"/>
      <c r="E222" s="69"/>
      <c r="F222" s="32"/>
    </row>
    <row r="223" spans="1:15" ht="21.75" customHeight="1" x14ac:dyDescent="0.35">
      <c r="A223" s="145" t="s">
        <v>11</v>
      </c>
      <c r="B223" s="109">
        <f>+'(1)กรอกข้อมูล'!F18</f>
        <v>0</v>
      </c>
      <c r="C223" s="39"/>
      <c r="D223" s="7"/>
      <c r="E223" s="39"/>
      <c r="F223" s="7"/>
    </row>
    <row r="224" spans="1:15" ht="21.75" customHeight="1" x14ac:dyDescent="0.35">
      <c r="A224" s="443" t="s">
        <v>76</v>
      </c>
      <c r="B224" s="443"/>
      <c r="C224" s="443"/>
      <c r="D224" s="443"/>
      <c r="E224" s="443"/>
      <c r="F224" s="443"/>
      <c r="G224" s="443"/>
      <c r="H224" s="443"/>
      <c r="I224" s="443"/>
    </row>
    <row r="225" spans="1:15" ht="21.75" customHeight="1" x14ac:dyDescent="0.35">
      <c r="B225" s="2" t="s">
        <v>73</v>
      </c>
      <c r="D225" s="1" t="s">
        <v>75</v>
      </c>
      <c r="E225" s="43"/>
    </row>
    <row r="226" spans="1:15" ht="21.75" customHeight="1" x14ac:dyDescent="0.35">
      <c r="B226" s="2" t="s">
        <v>38</v>
      </c>
      <c r="C226" s="444">
        <f>+'(1)กรอกข้อมูล'!D18</f>
        <v>0</v>
      </c>
      <c r="D226" s="444"/>
      <c r="E226" s="32" t="s">
        <v>39</v>
      </c>
      <c r="F226" s="32"/>
    </row>
    <row r="227" spans="1:15" ht="21.75" customHeight="1" x14ac:dyDescent="0.35">
      <c r="B227" s="2" t="s">
        <v>11</v>
      </c>
      <c r="C227" s="444">
        <f>+'(1)กรอกข้อมูล'!F18</f>
        <v>0</v>
      </c>
      <c r="D227" s="444"/>
      <c r="E227" s="444"/>
      <c r="F227" s="7"/>
    </row>
    <row r="229" spans="1:15" ht="21.75" customHeight="1" x14ac:dyDescent="0.35">
      <c r="A229" s="145" t="s">
        <v>97</v>
      </c>
      <c r="B229" s="109">
        <f>+'(1)กรอกข้อมูล'!D32</f>
        <v>0</v>
      </c>
      <c r="K229" s="422" t="s">
        <v>160</v>
      </c>
      <c r="L229" s="422"/>
      <c r="M229" s="422"/>
    </row>
    <row r="230" spans="1:15" ht="21.75" customHeight="1" x14ac:dyDescent="0.35">
      <c r="B230" s="50" t="s">
        <v>213</v>
      </c>
      <c r="C230" s="80" t="s">
        <v>8</v>
      </c>
      <c r="D230" s="194">
        <f>+'(2)คำนวณเบี้ยเลี้ยง'!D190</f>
        <v>0</v>
      </c>
      <c r="E230" s="196" t="s">
        <v>16</v>
      </c>
      <c r="F230" s="195">
        <f>+'(2)คำนวณเบี้ยเลี้ยง'!E190</f>
        <v>7</v>
      </c>
      <c r="G230" s="1" t="s">
        <v>70</v>
      </c>
      <c r="K230" s="92" t="s">
        <v>133</v>
      </c>
      <c r="L230" s="164" t="s">
        <v>155</v>
      </c>
      <c r="M230" s="148" t="s">
        <v>134</v>
      </c>
    </row>
    <row r="231" spans="1:15" ht="21.75" customHeight="1" x14ac:dyDescent="0.35">
      <c r="B231" s="50" t="s">
        <v>214</v>
      </c>
      <c r="C231" s="80" t="s">
        <v>8</v>
      </c>
      <c r="D231" s="194">
        <f>+'(2)คำนวณเบี้ยเลี้ยง'!D191</f>
        <v>0</v>
      </c>
      <c r="E231" s="196" t="s">
        <v>16</v>
      </c>
      <c r="F231" s="195">
        <f>+'(2)คำนวณเบี้ยเลี้ยง'!E191</f>
        <v>0</v>
      </c>
      <c r="G231" s="1" t="s">
        <v>70</v>
      </c>
      <c r="K231" s="52">
        <v>80</v>
      </c>
      <c r="L231" s="6"/>
      <c r="M231" s="149">
        <f>+K231*L231</f>
        <v>0</v>
      </c>
      <c r="N231" s="127" t="s">
        <v>188</v>
      </c>
    </row>
    <row r="232" spans="1:15" ht="21.75" customHeight="1" x14ac:dyDescent="0.35">
      <c r="B232" s="2" t="s">
        <v>118</v>
      </c>
      <c r="C232" s="4">
        <v>240</v>
      </c>
      <c r="D232" s="8">
        <f>+'(2)คำนวณเบี้ยเลี้ยง'!C206</f>
        <v>0</v>
      </c>
      <c r="E232" s="1" t="s">
        <v>26</v>
      </c>
      <c r="F232" s="165" t="s">
        <v>117</v>
      </c>
      <c r="G232" s="193"/>
      <c r="K232" s="52">
        <v>160</v>
      </c>
      <c r="L232" s="6">
        <v>3</v>
      </c>
      <c r="M232" s="149">
        <f t="shared" ref="M232:M233" si="5">+K232*L232</f>
        <v>480</v>
      </c>
      <c r="N232" s="127" t="s">
        <v>187</v>
      </c>
    </row>
    <row r="233" spans="1:15" ht="21.75" customHeight="1" x14ac:dyDescent="0.35">
      <c r="B233" s="2" t="s">
        <v>156</v>
      </c>
      <c r="C233" s="4">
        <v>160</v>
      </c>
      <c r="D233" s="8">
        <f>+'(2)คำนวณเบี้ยเลี้ยง'!C205</f>
        <v>0</v>
      </c>
      <c r="E233" s="1" t="s">
        <v>26</v>
      </c>
      <c r="F233" s="197" t="str">
        <f>+'(2)คำนวณเบี้ยเลี้ยง'!C194</f>
        <v>0  วัน</v>
      </c>
      <c r="K233" s="52">
        <v>240</v>
      </c>
      <c r="L233" s="6">
        <v>1</v>
      </c>
      <c r="M233" s="149">
        <f t="shared" si="5"/>
        <v>240</v>
      </c>
      <c r="N233" s="127" t="s">
        <v>186</v>
      </c>
    </row>
    <row r="234" spans="1:15" ht="21.75" customHeight="1" thickBot="1" x14ac:dyDescent="0.4">
      <c r="B234" s="2" t="s">
        <v>156</v>
      </c>
      <c r="C234" s="4">
        <v>80</v>
      </c>
      <c r="D234" s="8">
        <f>+'(2)คำนวณเบี้ยเลี้ยง'!C204</f>
        <v>0</v>
      </c>
      <c r="E234" s="1" t="s">
        <v>26</v>
      </c>
      <c r="F234" s="198" t="str">
        <f>+'(2)คำนวณเบี้ยเลี้ยง'!C195</f>
        <v>0  ชั่วโมง</v>
      </c>
      <c r="K234" s="128"/>
      <c r="L234" s="6"/>
      <c r="M234" s="150">
        <f>SUM(M231:M233)</f>
        <v>720</v>
      </c>
    </row>
    <row r="235" spans="1:15" ht="21.75" customHeight="1" thickTop="1" thickBot="1" x14ac:dyDescent="0.4">
      <c r="C235" s="39"/>
      <c r="D235" s="37">
        <f>+D232+D234+D233</f>
        <v>0</v>
      </c>
      <c r="E235" s="1"/>
    </row>
    <row r="236" spans="1:15" ht="21.75" customHeight="1" thickTop="1" x14ac:dyDescent="0.35">
      <c r="A236" s="470" t="s">
        <v>145</v>
      </c>
      <c r="B236" s="470"/>
      <c r="C236" s="470"/>
      <c r="D236" s="470"/>
      <c r="E236" s="470"/>
      <c r="F236" s="470"/>
      <c r="G236" s="470"/>
      <c r="H236" s="470"/>
      <c r="I236" s="470"/>
      <c r="K236" s="461" t="s">
        <v>193</v>
      </c>
      <c r="L236" s="461"/>
      <c r="M236" s="461"/>
      <c r="N236" s="461"/>
      <c r="O236" s="461"/>
    </row>
    <row r="237" spans="1:15" ht="21.75" customHeight="1" x14ac:dyDescent="0.35">
      <c r="B237" s="357" t="s">
        <v>53</v>
      </c>
      <c r="C237" s="357"/>
      <c r="D237" s="357"/>
      <c r="E237" s="357"/>
      <c r="F237" s="357"/>
      <c r="G237" s="357"/>
      <c r="I237" s="4" t="s">
        <v>54</v>
      </c>
    </row>
    <row r="238" spans="1:15" s="4" customFormat="1" ht="21.75" customHeight="1" x14ac:dyDescent="0.35">
      <c r="A238" s="137" t="s">
        <v>55</v>
      </c>
      <c r="B238" s="4" t="s">
        <v>7</v>
      </c>
      <c r="G238" s="1" t="s">
        <v>56</v>
      </c>
      <c r="H238" s="44"/>
      <c r="K238" s="6"/>
      <c r="L238" s="6"/>
      <c r="M238" s="147"/>
      <c r="N238" s="6"/>
      <c r="O238" s="6"/>
    </row>
    <row r="239" spans="1:15" ht="21.75" customHeight="1" thickBot="1" x14ac:dyDescent="0.4"/>
    <row r="240" spans="1:15" s="4" customFormat="1" ht="21.75" customHeight="1" thickBot="1" x14ac:dyDescent="0.4">
      <c r="A240" s="138" t="s">
        <v>57</v>
      </c>
      <c r="B240" s="25" t="s">
        <v>58</v>
      </c>
      <c r="C240" s="26"/>
      <c r="D240" s="26"/>
      <c r="E240" s="26"/>
      <c r="F240" s="26"/>
      <c r="G240" s="26"/>
      <c r="H240" s="45" t="s">
        <v>59</v>
      </c>
      <c r="I240" s="17" t="s">
        <v>45</v>
      </c>
      <c r="K240" s="151"/>
      <c r="L240" s="151" t="s">
        <v>105</v>
      </c>
      <c r="M240" s="157" t="s">
        <v>106</v>
      </c>
      <c r="N240" s="151"/>
      <c r="O240" s="151"/>
    </row>
    <row r="241" spans="1:15" ht="21.75" customHeight="1" x14ac:dyDescent="0.35">
      <c r="A241" s="139" t="str">
        <f>+'(1)กรอกข้อมูล'!H210</f>
        <v>-</v>
      </c>
      <c r="B241" s="19" t="s">
        <v>115</v>
      </c>
      <c r="C241" s="77" t="s">
        <v>114</v>
      </c>
      <c r="D241" s="85" t="str">
        <f>+'(1)กรอกข้อมูล'!D209</f>
        <v>บ้านพักจังหวัดสตูล</v>
      </c>
      <c r="E241" s="77" t="s">
        <v>113</v>
      </c>
      <c r="F241" s="85">
        <f>+'(1)กรอกข้อมูล'!F209</f>
        <v>0</v>
      </c>
      <c r="G241" s="20" t="s">
        <v>68</v>
      </c>
      <c r="H241" s="46">
        <f>+'(1)กรอกข้อมูล'!H209</f>
        <v>0</v>
      </c>
      <c r="I241" s="24"/>
      <c r="K241" s="151"/>
      <c r="L241" s="152">
        <f>N252</f>
        <v>0</v>
      </c>
      <c r="M241" s="157">
        <f>N253</f>
        <v>0</v>
      </c>
      <c r="N241" s="151"/>
      <c r="O241" s="151"/>
    </row>
    <row r="242" spans="1:15" ht="21.75" customHeight="1" x14ac:dyDescent="0.35">
      <c r="A242" s="140" t="str">
        <f>+'(1)กรอกข้อมูล'!H212</f>
        <v>-</v>
      </c>
      <c r="B242" s="22" t="s">
        <v>115</v>
      </c>
      <c r="C242" s="77" t="s">
        <v>114</v>
      </c>
      <c r="D242" s="82">
        <f>+'(1)กรอกข้อมูล'!D211</f>
        <v>0</v>
      </c>
      <c r="E242" s="78" t="s">
        <v>113</v>
      </c>
      <c r="F242" s="82">
        <f>+'(1)กรอกข้อมูล'!F211</f>
        <v>0</v>
      </c>
      <c r="G242" s="23" t="s">
        <v>68</v>
      </c>
      <c r="H242" s="47">
        <f>+'(1)กรอกข้อมูล'!H211</f>
        <v>0</v>
      </c>
      <c r="I242" s="21"/>
      <c r="K242" s="151"/>
      <c r="L242" s="153"/>
      <c r="M242" s="157"/>
      <c r="N242" s="151"/>
      <c r="O242" s="151"/>
    </row>
    <row r="243" spans="1:15" ht="21.75" customHeight="1" x14ac:dyDescent="0.35">
      <c r="A243" s="140" t="str">
        <f>+'(1)กรอกข้อมูล'!H214</f>
        <v>-</v>
      </c>
      <c r="B243" s="22" t="s">
        <v>116</v>
      </c>
      <c r="C243" s="77" t="s">
        <v>114</v>
      </c>
      <c r="D243" s="82">
        <f>+'(1)กรอกข้อมูล'!D213</f>
        <v>0</v>
      </c>
      <c r="E243" s="78" t="s">
        <v>113</v>
      </c>
      <c r="F243" s="82">
        <f>+'(1)กรอกข้อมูล'!F213</f>
        <v>0</v>
      </c>
      <c r="G243" s="23" t="s">
        <v>68</v>
      </c>
      <c r="H243" s="47">
        <f>+'(1)กรอกข้อมูล'!H213</f>
        <v>0</v>
      </c>
      <c r="I243" s="21"/>
      <c r="K243" s="151"/>
      <c r="L243" s="151">
        <f>DAY(N253-N252)</f>
        <v>0</v>
      </c>
      <c r="M243" s="157">
        <f>HOUR(O253)-HOUR(O252)</f>
        <v>0</v>
      </c>
      <c r="N243" s="153">
        <f>MINUTE(O253)-MINUTE(O252)</f>
        <v>0</v>
      </c>
      <c r="O243" s="151"/>
    </row>
    <row r="244" spans="1:15" ht="21.75" customHeight="1" x14ac:dyDescent="0.35">
      <c r="A244" s="140" t="str">
        <f>+'(1)กรอกข้อมูล'!H216</f>
        <v>-</v>
      </c>
      <c r="B244" s="22" t="s">
        <v>116</v>
      </c>
      <c r="C244" s="77" t="s">
        <v>114</v>
      </c>
      <c r="D244" s="82">
        <f>+'(1)กรอกข้อมูล'!D215</f>
        <v>0</v>
      </c>
      <c r="E244" s="78" t="s">
        <v>113</v>
      </c>
      <c r="F244" s="82">
        <f>+'(1)กรอกข้อมูล'!F215</f>
        <v>0</v>
      </c>
      <c r="G244" s="23" t="s">
        <v>68</v>
      </c>
      <c r="H244" s="47">
        <f>+'(1)กรอกข้อมูล'!H215</f>
        <v>0</v>
      </c>
      <c r="I244" s="21"/>
      <c r="K244" s="151"/>
      <c r="L244" s="151">
        <f>(L243*24)*60</f>
        <v>0</v>
      </c>
      <c r="M244" s="157">
        <f>M243*60</f>
        <v>0</v>
      </c>
      <c r="N244" s="151"/>
      <c r="O244" s="151"/>
    </row>
    <row r="245" spans="1:15" ht="21.75" customHeight="1" x14ac:dyDescent="0.35">
      <c r="A245" s="140" t="str">
        <f>+'(1)กรอกข้อมูล'!H218</f>
        <v>-</v>
      </c>
      <c r="B245" s="22" t="s">
        <v>116</v>
      </c>
      <c r="C245" s="77" t="s">
        <v>114</v>
      </c>
      <c r="D245" s="82">
        <f>+'(1)กรอกข้อมูล'!D217</f>
        <v>0</v>
      </c>
      <c r="E245" s="78" t="s">
        <v>113</v>
      </c>
      <c r="F245" s="82">
        <f>+'(1)กรอกข้อมูล'!F217</f>
        <v>0</v>
      </c>
      <c r="G245" s="23" t="s">
        <v>68</v>
      </c>
      <c r="H245" s="47">
        <f>+'(1)กรอกข้อมูล'!H217</f>
        <v>0</v>
      </c>
      <c r="I245" s="21"/>
      <c r="K245" s="151"/>
      <c r="L245" s="151"/>
      <c r="M245" s="157"/>
      <c r="N245" s="151"/>
      <c r="O245" s="151"/>
    </row>
    <row r="246" spans="1:15" ht="21.75" customHeight="1" x14ac:dyDescent="0.35">
      <c r="A246" s="140" t="str">
        <f>+'(1)กรอกข้อมูล'!H220</f>
        <v>-</v>
      </c>
      <c r="B246" s="22" t="s">
        <v>116</v>
      </c>
      <c r="C246" s="77" t="s">
        <v>114</v>
      </c>
      <c r="D246" s="82">
        <f>+'(1)กรอกข้อมูล'!D219</f>
        <v>0</v>
      </c>
      <c r="E246" s="78" t="s">
        <v>113</v>
      </c>
      <c r="F246" s="82">
        <f>+'(1)กรอกข้อมูล'!F219</f>
        <v>0</v>
      </c>
      <c r="G246" s="23" t="s">
        <v>68</v>
      </c>
      <c r="H246" s="47">
        <f>+'(1)กรอกข้อมูล'!H219</f>
        <v>0</v>
      </c>
      <c r="I246" s="21"/>
      <c r="K246" s="151"/>
      <c r="L246" s="153">
        <f>L244+M244+N243</f>
        <v>0</v>
      </c>
      <c r="M246" s="157">
        <f>MOD(L246,1440)</f>
        <v>0</v>
      </c>
      <c r="N246" s="151">
        <f>MOD(M246,60)</f>
        <v>0</v>
      </c>
      <c r="O246" s="151"/>
    </row>
    <row r="247" spans="1:15" ht="21.75" customHeight="1" x14ac:dyDescent="0.35">
      <c r="A247" s="140" t="str">
        <f>+'(1)กรอกข้อมูล'!H222</f>
        <v>-</v>
      </c>
      <c r="B247" s="22" t="s">
        <v>116</v>
      </c>
      <c r="C247" s="77" t="s">
        <v>114</v>
      </c>
      <c r="D247" s="82">
        <f>+'(1)กรอกข้อมูล'!D221</f>
        <v>0</v>
      </c>
      <c r="E247" s="78" t="s">
        <v>113</v>
      </c>
      <c r="F247" s="82">
        <f>+'(1)กรอกข้อมูล'!F221</f>
        <v>0</v>
      </c>
      <c r="G247" s="23" t="s">
        <v>68</v>
      </c>
      <c r="H247" s="47">
        <f>+'(1)กรอกข้อมูล'!H221</f>
        <v>0</v>
      </c>
      <c r="I247" s="21"/>
      <c r="K247" s="151"/>
      <c r="L247" s="151">
        <f>L246-M246</f>
        <v>0</v>
      </c>
      <c r="M247" s="157">
        <f>M246-N246</f>
        <v>0</v>
      </c>
      <c r="N247" s="151"/>
      <c r="O247" s="151"/>
    </row>
    <row r="248" spans="1:15" ht="21.75" customHeight="1" x14ac:dyDescent="0.35">
      <c r="A248" s="140" t="str">
        <f>+'(1)กรอกข้อมูล'!H224</f>
        <v>-</v>
      </c>
      <c r="B248" s="22" t="s">
        <v>116</v>
      </c>
      <c r="C248" s="77" t="s">
        <v>114</v>
      </c>
      <c r="D248" s="82">
        <f>+'(1)กรอกข้อมูล'!D223</f>
        <v>0</v>
      </c>
      <c r="E248" s="78" t="s">
        <v>113</v>
      </c>
      <c r="F248" s="82">
        <f>+'(1)กรอกข้อมูล'!F223</f>
        <v>0</v>
      </c>
      <c r="G248" s="23" t="s">
        <v>68</v>
      </c>
      <c r="H248" s="47">
        <f>+'(1)กรอกข้อมูล'!H223</f>
        <v>0</v>
      </c>
      <c r="I248" s="21"/>
      <c r="K248" s="151"/>
      <c r="L248" s="151">
        <f>L247/1440</f>
        <v>0</v>
      </c>
      <c r="M248" s="157">
        <f>M247/60</f>
        <v>0</v>
      </c>
      <c r="N248" s="151"/>
      <c r="O248" s="151"/>
    </row>
    <row r="249" spans="1:15" ht="21.75" customHeight="1" thickBot="1" x14ac:dyDescent="0.4">
      <c r="A249" s="140" t="str">
        <f>+'(1)กรอกข้อมูล'!H226</f>
        <v>-</v>
      </c>
      <c r="B249" s="22" t="s">
        <v>115</v>
      </c>
      <c r="C249" s="77" t="s">
        <v>114</v>
      </c>
      <c r="D249" s="82">
        <f>+'(1)กรอกข้อมูล'!D225</f>
        <v>0</v>
      </c>
      <c r="E249" s="78" t="s">
        <v>113</v>
      </c>
      <c r="F249" s="82">
        <f>+'(1)กรอกข้อมูล'!F225</f>
        <v>0</v>
      </c>
      <c r="G249" s="23" t="s">
        <v>68</v>
      </c>
      <c r="H249" s="47">
        <f>+'(1)กรอกข้อมูล'!H225</f>
        <v>0</v>
      </c>
      <c r="I249" s="21"/>
      <c r="K249" s="151"/>
      <c r="L249" s="151"/>
      <c r="M249" s="157"/>
      <c r="N249" s="151"/>
      <c r="O249" s="151"/>
    </row>
    <row r="250" spans="1:15" ht="21.75" customHeight="1" x14ac:dyDescent="0.35">
      <c r="A250" s="140" t="str">
        <f>+'(1)กรอกข้อมูล'!H228</f>
        <v>-</v>
      </c>
      <c r="B250" s="22" t="s">
        <v>115</v>
      </c>
      <c r="C250" s="77" t="s">
        <v>114</v>
      </c>
      <c r="D250" s="82">
        <f>+'(1)กรอกข้อมูล'!D227</f>
        <v>0</v>
      </c>
      <c r="E250" s="78" t="s">
        <v>113</v>
      </c>
      <c r="F250" s="82">
        <f>+'(1)กรอกข้อมูล'!F227</f>
        <v>0</v>
      </c>
      <c r="G250" s="23" t="s">
        <v>68</v>
      </c>
      <c r="H250" s="47">
        <f>+'(1)กรอกข้อมูล'!H227</f>
        <v>0</v>
      </c>
      <c r="I250" s="21"/>
      <c r="K250" s="427" t="s">
        <v>100</v>
      </c>
      <c r="L250" s="428"/>
      <c r="M250" s="428"/>
      <c r="N250" s="428"/>
      <c r="O250" s="429"/>
    </row>
    <row r="251" spans="1:15" ht="21.75" customHeight="1" x14ac:dyDescent="0.35">
      <c r="A251" s="141"/>
      <c r="B251" s="19" t="s">
        <v>92</v>
      </c>
      <c r="C251" s="77"/>
      <c r="D251" s="85"/>
      <c r="E251" s="77"/>
      <c r="F251" s="20"/>
      <c r="G251" s="23"/>
      <c r="H251" s="47">
        <f>+'(1)กรอกข้อมูล'!H229</f>
        <v>0</v>
      </c>
      <c r="I251" s="21"/>
      <c r="K251" s="154"/>
      <c r="L251" s="155"/>
      <c r="M251" s="158"/>
      <c r="N251" s="155"/>
      <c r="O251" s="159" t="s">
        <v>101</v>
      </c>
    </row>
    <row r="252" spans="1:15" ht="21.75" customHeight="1" x14ac:dyDescent="0.35">
      <c r="A252" s="142"/>
      <c r="B252" s="22"/>
      <c r="C252" s="78"/>
      <c r="D252" s="23"/>
      <c r="E252" s="78"/>
      <c r="F252" s="23"/>
      <c r="G252" s="23"/>
      <c r="H252" s="48"/>
      <c r="I252" s="21"/>
      <c r="K252" s="463" t="s">
        <v>102</v>
      </c>
      <c r="L252" s="464"/>
      <c r="M252" s="464"/>
      <c r="N252" s="160"/>
      <c r="O252" s="161">
        <v>7</v>
      </c>
    </row>
    <row r="253" spans="1:15" ht="21.75" customHeight="1" x14ac:dyDescent="0.35">
      <c r="A253" s="142"/>
      <c r="B253" s="22"/>
      <c r="C253" s="78"/>
      <c r="D253" s="23"/>
      <c r="E253" s="78"/>
      <c r="F253" s="23"/>
      <c r="G253" s="23"/>
      <c r="H253" s="48"/>
      <c r="I253" s="21"/>
      <c r="K253" s="465" t="s">
        <v>103</v>
      </c>
      <c r="L253" s="466"/>
      <c r="M253" s="466"/>
      <c r="N253" s="160"/>
      <c r="O253" s="161">
        <v>0</v>
      </c>
    </row>
    <row r="254" spans="1:15" ht="21.75" customHeight="1" x14ac:dyDescent="0.35">
      <c r="A254" s="142"/>
      <c r="B254" s="22"/>
      <c r="C254" s="78"/>
      <c r="D254" s="23"/>
      <c r="E254" s="78"/>
      <c r="F254" s="23"/>
      <c r="G254" s="23"/>
      <c r="H254" s="48"/>
      <c r="I254" s="21"/>
      <c r="K254" s="154"/>
      <c r="L254" s="155"/>
      <c r="M254" s="158"/>
      <c r="N254" s="155"/>
      <c r="O254" s="162"/>
    </row>
    <row r="255" spans="1:15" ht="21.75" customHeight="1" x14ac:dyDescent="0.35">
      <c r="A255" s="142"/>
      <c r="B255" s="22"/>
      <c r="C255" s="78"/>
      <c r="D255" s="23"/>
      <c r="E255" s="78"/>
      <c r="F255" s="23"/>
      <c r="G255" s="23"/>
      <c r="H255" s="48"/>
      <c r="I255" s="21"/>
      <c r="K255" s="154"/>
      <c r="L255" s="155"/>
      <c r="M255" s="158"/>
      <c r="N255" s="155"/>
      <c r="O255" s="162"/>
    </row>
    <row r="256" spans="1:15" ht="21.75" customHeight="1" x14ac:dyDescent="0.35">
      <c r="A256" s="142"/>
      <c r="B256" s="22"/>
      <c r="C256" s="78"/>
      <c r="D256" s="23"/>
      <c r="E256" s="78"/>
      <c r="F256" s="23"/>
      <c r="G256" s="23"/>
      <c r="H256" s="48"/>
      <c r="I256" s="21"/>
      <c r="K256" s="154"/>
      <c r="L256" s="467" t="s">
        <v>104</v>
      </c>
      <c r="M256" s="469" t="str">
        <f>L248&amp;"  วัน"</f>
        <v>0  วัน</v>
      </c>
      <c r="N256" s="469"/>
      <c r="O256" s="162"/>
    </row>
    <row r="257" spans="1:15" ht="21.75" customHeight="1" thickBot="1" x14ac:dyDescent="0.4">
      <c r="A257" s="143"/>
      <c r="B257" s="28"/>
      <c r="C257" s="79"/>
      <c r="D257" s="29"/>
      <c r="E257" s="79"/>
      <c r="F257" s="29"/>
      <c r="G257" s="29"/>
      <c r="H257" s="49"/>
      <c r="I257" s="27"/>
      <c r="K257" s="156"/>
      <c r="L257" s="468"/>
      <c r="M257" s="462" t="str">
        <f>M248&amp;"  ชั่วโมง"</f>
        <v>0  ชั่วโมง</v>
      </c>
      <c r="N257" s="462"/>
      <c r="O257" s="163"/>
    </row>
    <row r="258" spans="1:15" ht="21.75" customHeight="1" thickBot="1" x14ac:dyDescent="0.4">
      <c r="A258" s="144"/>
      <c r="B258" s="31" t="s">
        <v>71</v>
      </c>
      <c r="C258" s="26"/>
      <c r="D258" s="76"/>
      <c r="E258" s="26"/>
      <c r="F258" s="76"/>
      <c r="G258" s="30"/>
      <c r="H258" s="42">
        <f>SUM(H241:H257)</f>
        <v>0</v>
      </c>
      <c r="I258" s="18"/>
    </row>
    <row r="260" spans="1:15" ht="21.75" customHeight="1" x14ac:dyDescent="0.35">
      <c r="A260" s="443" t="s">
        <v>72</v>
      </c>
      <c r="B260" s="443"/>
      <c r="C260" s="453" t="str">
        <f>BAHTTEXT(H258)</f>
        <v>ศูนย์บาทถ้วน</v>
      </c>
      <c r="D260" s="453"/>
      <c r="E260" s="70"/>
      <c r="F260" s="70"/>
    </row>
    <row r="261" spans="1:15" ht="21.75" customHeight="1" x14ac:dyDescent="0.35">
      <c r="A261" s="145" t="s">
        <v>10</v>
      </c>
      <c r="B261" s="109">
        <f>+'(1)กรอกข้อมูล'!D19</f>
        <v>0</v>
      </c>
      <c r="C261" s="69"/>
      <c r="D261" s="32"/>
      <c r="E261" s="69"/>
      <c r="F261" s="32"/>
    </row>
    <row r="262" spans="1:15" ht="21.75" customHeight="1" x14ac:dyDescent="0.35">
      <c r="A262" s="145" t="s">
        <v>11</v>
      </c>
      <c r="B262" s="109">
        <f>+'(1)กรอกข้อมูล'!F19</f>
        <v>0</v>
      </c>
      <c r="C262" s="39"/>
      <c r="D262" s="7"/>
      <c r="E262" s="39"/>
      <c r="F262" s="7"/>
    </row>
    <row r="263" spans="1:15" ht="21.75" customHeight="1" x14ac:dyDescent="0.35">
      <c r="A263" s="443" t="s">
        <v>76</v>
      </c>
      <c r="B263" s="443"/>
      <c r="C263" s="443"/>
      <c r="D263" s="443"/>
      <c r="E263" s="443"/>
      <c r="F263" s="443"/>
      <c r="G263" s="443"/>
      <c r="H263" s="443"/>
      <c r="I263" s="443"/>
    </row>
    <row r="264" spans="1:15" ht="21.75" customHeight="1" x14ac:dyDescent="0.35">
      <c r="B264" s="2" t="s">
        <v>73</v>
      </c>
      <c r="D264" s="1" t="s">
        <v>75</v>
      </c>
      <c r="E264" s="43"/>
    </row>
    <row r="265" spans="1:15" ht="21.75" customHeight="1" x14ac:dyDescent="0.35">
      <c r="B265" s="2" t="s">
        <v>38</v>
      </c>
      <c r="C265" s="444">
        <f>+'(1)กรอกข้อมูล'!D19</f>
        <v>0</v>
      </c>
      <c r="D265" s="444"/>
      <c r="E265" s="32" t="s">
        <v>39</v>
      </c>
      <c r="F265" s="32"/>
    </row>
    <row r="266" spans="1:15" ht="21.75" customHeight="1" x14ac:dyDescent="0.35">
      <c r="B266" s="2" t="s">
        <v>11</v>
      </c>
      <c r="C266" s="444">
        <f>+'(1)กรอกข้อมูล'!F19</f>
        <v>0</v>
      </c>
      <c r="D266" s="444"/>
      <c r="E266" s="444"/>
      <c r="F266" s="7"/>
    </row>
    <row r="268" spans="1:15" ht="21.75" customHeight="1" x14ac:dyDescent="0.35">
      <c r="A268" s="145" t="s">
        <v>97</v>
      </c>
      <c r="B268" s="109">
        <f>+'(1)กรอกข้อมูล'!D33</f>
        <v>0</v>
      </c>
      <c r="K268" s="422" t="s">
        <v>160</v>
      </c>
      <c r="L268" s="422"/>
      <c r="M268" s="422"/>
    </row>
    <row r="269" spans="1:15" ht="21.75" customHeight="1" x14ac:dyDescent="0.35">
      <c r="B269" s="50" t="s">
        <v>213</v>
      </c>
      <c r="C269" s="80" t="s">
        <v>8</v>
      </c>
      <c r="D269" s="194">
        <f>+'(2)คำนวณเบี้ยเลี้ยง'!D225</f>
        <v>0</v>
      </c>
      <c r="E269" s="196" t="s">
        <v>16</v>
      </c>
      <c r="F269" s="195">
        <f>+'(2)คำนวณเบี้ยเลี้ยง'!E225</f>
        <v>7</v>
      </c>
      <c r="G269" s="1" t="s">
        <v>70</v>
      </c>
      <c r="K269" s="92" t="s">
        <v>133</v>
      </c>
      <c r="L269" s="164" t="s">
        <v>155</v>
      </c>
      <c r="M269" s="148" t="s">
        <v>134</v>
      </c>
    </row>
    <row r="270" spans="1:15" ht="21.75" customHeight="1" x14ac:dyDescent="0.35">
      <c r="B270" s="50" t="s">
        <v>214</v>
      </c>
      <c r="C270" s="80" t="s">
        <v>8</v>
      </c>
      <c r="D270" s="194">
        <f>+'(2)คำนวณเบี้ยเลี้ยง'!D226</f>
        <v>0</v>
      </c>
      <c r="E270" s="196" t="s">
        <v>16</v>
      </c>
      <c r="F270" s="195">
        <f>+'(2)คำนวณเบี้ยเลี้ยง'!E226</f>
        <v>0</v>
      </c>
      <c r="G270" s="1" t="s">
        <v>70</v>
      </c>
      <c r="K270" s="52">
        <v>80</v>
      </c>
      <c r="L270" s="6"/>
      <c r="M270" s="149">
        <f>+K270*L270</f>
        <v>0</v>
      </c>
      <c r="N270" s="127" t="s">
        <v>188</v>
      </c>
    </row>
    <row r="271" spans="1:15" ht="21.75" customHeight="1" x14ac:dyDescent="0.35">
      <c r="B271" s="2" t="s">
        <v>118</v>
      </c>
      <c r="C271" s="4">
        <v>240</v>
      </c>
      <c r="D271" s="8">
        <f>+'(2)คำนวณเบี้ยเลี้ยง'!C241</f>
        <v>0</v>
      </c>
      <c r="E271" s="1" t="s">
        <v>26</v>
      </c>
      <c r="F271" s="165" t="s">
        <v>117</v>
      </c>
      <c r="G271" s="193"/>
      <c r="K271" s="52">
        <v>160</v>
      </c>
      <c r="L271" s="6">
        <v>3</v>
      </c>
      <c r="M271" s="149">
        <f t="shared" ref="M271:M272" si="6">+K271*L271</f>
        <v>480</v>
      </c>
      <c r="N271" s="127" t="s">
        <v>187</v>
      </c>
    </row>
    <row r="272" spans="1:15" ht="21.75" customHeight="1" x14ac:dyDescent="0.35">
      <c r="B272" s="2" t="s">
        <v>156</v>
      </c>
      <c r="C272" s="4">
        <v>160</v>
      </c>
      <c r="D272" s="8">
        <f>+'(2)คำนวณเบี้ยเลี้ยง'!C240</f>
        <v>0</v>
      </c>
      <c r="E272" s="1" t="s">
        <v>26</v>
      </c>
      <c r="F272" s="197" t="str">
        <f>+'(2)คำนวณเบี้ยเลี้ยง'!C229</f>
        <v>0  วัน</v>
      </c>
      <c r="K272" s="52">
        <v>240</v>
      </c>
      <c r="L272" s="6">
        <v>1</v>
      </c>
      <c r="M272" s="149">
        <f t="shared" si="6"/>
        <v>240</v>
      </c>
      <c r="N272" s="127" t="s">
        <v>186</v>
      </c>
    </row>
    <row r="273" spans="1:15" ht="21.75" customHeight="1" thickBot="1" x14ac:dyDescent="0.4">
      <c r="B273" s="2" t="s">
        <v>156</v>
      </c>
      <c r="C273" s="4">
        <v>80</v>
      </c>
      <c r="D273" s="8">
        <f>+'(2)คำนวณเบี้ยเลี้ยง'!C239</f>
        <v>0</v>
      </c>
      <c r="E273" s="1" t="s">
        <v>26</v>
      </c>
      <c r="F273" s="198" t="str">
        <f>+'(2)คำนวณเบี้ยเลี้ยง'!C230</f>
        <v>0  ชั่วโมง</v>
      </c>
      <c r="K273" s="128"/>
      <c r="L273" s="6"/>
      <c r="M273" s="150">
        <f>SUM(M270:M272)</f>
        <v>720</v>
      </c>
    </row>
    <row r="274" spans="1:15" ht="21.75" customHeight="1" thickTop="1" thickBot="1" x14ac:dyDescent="0.4">
      <c r="C274" s="39"/>
      <c r="D274" s="37">
        <f>+D271+D273+D272</f>
        <v>0</v>
      </c>
      <c r="E274" s="1"/>
    </row>
    <row r="275" spans="1:15" ht="21.75" customHeight="1" thickTop="1" x14ac:dyDescent="0.35">
      <c r="A275" s="470" t="s">
        <v>183</v>
      </c>
      <c r="B275" s="470"/>
      <c r="C275" s="470"/>
      <c r="D275" s="470"/>
      <c r="E275" s="470"/>
      <c r="F275" s="470"/>
      <c r="G275" s="470"/>
      <c r="H275" s="470"/>
      <c r="I275" s="470"/>
      <c r="K275" s="461" t="s">
        <v>193</v>
      </c>
      <c r="L275" s="461"/>
      <c r="M275" s="461"/>
      <c r="N275" s="461"/>
      <c r="O275" s="461"/>
    </row>
    <row r="276" spans="1:15" ht="21.75" customHeight="1" x14ac:dyDescent="0.35">
      <c r="B276" s="357" t="s">
        <v>53</v>
      </c>
      <c r="C276" s="357"/>
      <c r="D276" s="357"/>
      <c r="E276" s="357"/>
      <c r="F276" s="357"/>
      <c r="G276" s="357"/>
      <c r="I276" s="4" t="s">
        <v>54</v>
      </c>
    </row>
    <row r="277" spans="1:15" s="4" customFormat="1" ht="21.75" customHeight="1" x14ac:dyDescent="0.35">
      <c r="A277" s="137" t="s">
        <v>55</v>
      </c>
      <c r="B277" s="4" t="s">
        <v>7</v>
      </c>
      <c r="G277" s="1" t="s">
        <v>56</v>
      </c>
      <c r="H277" s="44"/>
      <c r="K277" s="6"/>
      <c r="L277" s="6"/>
      <c r="M277" s="147"/>
      <c r="N277" s="6"/>
      <c r="O277" s="6"/>
    </row>
    <row r="278" spans="1:15" ht="21.75" customHeight="1" thickBot="1" x14ac:dyDescent="0.4"/>
    <row r="279" spans="1:15" s="4" customFormat="1" ht="21.75" customHeight="1" thickBot="1" x14ac:dyDescent="0.4">
      <c r="A279" s="138" t="s">
        <v>57</v>
      </c>
      <c r="B279" s="25" t="s">
        <v>58</v>
      </c>
      <c r="C279" s="26"/>
      <c r="D279" s="26"/>
      <c r="E279" s="26"/>
      <c r="F279" s="26"/>
      <c r="G279" s="26"/>
      <c r="H279" s="45" t="s">
        <v>59</v>
      </c>
      <c r="I279" s="17" t="s">
        <v>45</v>
      </c>
      <c r="K279" s="151"/>
      <c r="L279" s="151" t="s">
        <v>105</v>
      </c>
      <c r="M279" s="157" t="s">
        <v>106</v>
      </c>
      <c r="N279" s="151"/>
      <c r="O279" s="151"/>
    </row>
    <row r="280" spans="1:15" ht="21.75" customHeight="1" x14ac:dyDescent="0.35">
      <c r="A280" s="139" t="str">
        <f>+'(1)กรอกข้อมูล'!H233</f>
        <v>-</v>
      </c>
      <c r="B280" s="19" t="s">
        <v>115</v>
      </c>
      <c r="C280" s="77" t="s">
        <v>114</v>
      </c>
      <c r="D280" s="85" t="str">
        <f>+'(1)กรอกข้อมูล'!D232</f>
        <v>บ้านพักจังหวัดสตูล</v>
      </c>
      <c r="E280" s="77" t="s">
        <v>113</v>
      </c>
      <c r="F280" s="85">
        <f>+'(1)กรอกข้อมูล'!F232</f>
        <v>0</v>
      </c>
      <c r="G280" s="20" t="s">
        <v>68</v>
      </c>
      <c r="H280" s="46">
        <f>+'(1)กรอกข้อมูล'!H232</f>
        <v>0</v>
      </c>
      <c r="I280" s="24"/>
      <c r="K280" s="151"/>
      <c r="L280" s="152">
        <f>N291</f>
        <v>0</v>
      </c>
      <c r="M280" s="157">
        <f>N292</f>
        <v>0</v>
      </c>
      <c r="N280" s="151"/>
      <c r="O280" s="151"/>
    </row>
    <row r="281" spans="1:15" ht="21.75" customHeight="1" x14ac:dyDescent="0.35">
      <c r="A281" s="140" t="str">
        <f>+'(1)กรอกข้อมูล'!H235</f>
        <v>-</v>
      </c>
      <c r="B281" s="22" t="s">
        <v>115</v>
      </c>
      <c r="C281" s="77" t="s">
        <v>114</v>
      </c>
      <c r="D281" s="82">
        <f>+'(1)กรอกข้อมูล'!D234</f>
        <v>0</v>
      </c>
      <c r="E281" s="78" t="s">
        <v>113</v>
      </c>
      <c r="F281" s="82">
        <f>+'(1)กรอกข้อมูล'!F234</f>
        <v>0</v>
      </c>
      <c r="G281" s="23" t="s">
        <v>68</v>
      </c>
      <c r="H281" s="47">
        <f>+'(1)กรอกข้อมูล'!H234</f>
        <v>0</v>
      </c>
      <c r="I281" s="21"/>
      <c r="K281" s="151"/>
      <c r="L281" s="153"/>
      <c r="M281" s="157"/>
      <c r="N281" s="151"/>
      <c r="O281" s="151"/>
    </row>
    <row r="282" spans="1:15" ht="21.75" customHeight="1" x14ac:dyDescent="0.35">
      <c r="A282" s="140" t="str">
        <f>+'(1)กรอกข้อมูล'!H237</f>
        <v>-</v>
      </c>
      <c r="B282" s="22" t="s">
        <v>116</v>
      </c>
      <c r="C282" s="77" t="s">
        <v>114</v>
      </c>
      <c r="D282" s="82">
        <f>+'(1)กรอกข้อมูล'!D236</f>
        <v>0</v>
      </c>
      <c r="E282" s="78" t="s">
        <v>113</v>
      </c>
      <c r="F282" s="82">
        <f>+'(1)กรอกข้อมูล'!F236</f>
        <v>0</v>
      </c>
      <c r="G282" s="23" t="s">
        <v>68</v>
      </c>
      <c r="H282" s="47">
        <f>+'(1)กรอกข้อมูล'!H236</f>
        <v>0</v>
      </c>
      <c r="I282" s="21"/>
      <c r="K282" s="151"/>
      <c r="L282" s="151">
        <f>DAY(N292-N291)</f>
        <v>0</v>
      </c>
      <c r="M282" s="157">
        <f>HOUR(O292)-HOUR(O291)</f>
        <v>0</v>
      </c>
      <c r="N282" s="153">
        <f>MINUTE(O292)-MINUTE(O291)</f>
        <v>0</v>
      </c>
      <c r="O282" s="151"/>
    </row>
    <row r="283" spans="1:15" ht="21.75" customHeight="1" x14ac:dyDescent="0.35">
      <c r="A283" s="140" t="str">
        <f>+'(1)กรอกข้อมูล'!H239</f>
        <v>-</v>
      </c>
      <c r="B283" s="22" t="s">
        <v>116</v>
      </c>
      <c r="C283" s="77" t="s">
        <v>114</v>
      </c>
      <c r="D283" s="82">
        <f>+'(1)กรอกข้อมูล'!D238</f>
        <v>0</v>
      </c>
      <c r="E283" s="78" t="s">
        <v>113</v>
      </c>
      <c r="F283" s="82">
        <f>+'(1)กรอกข้อมูล'!F238</f>
        <v>0</v>
      </c>
      <c r="G283" s="23" t="s">
        <v>68</v>
      </c>
      <c r="H283" s="47">
        <f>+'(1)กรอกข้อมูล'!H238</f>
        <v>0</v>
      </c>
      <c r="I283" s="21"/>
      <c r="K283" s="151"/>
      <c r="L283" s="151">
        <f>(L282*24)*60</f>
        <v>0</v>
      </c>
      <c r="M283" s="157">
        <f>M282*60</f>
        <v>0</v>
      </c>
      <c r="N283" s="151"/>
      <c r="O283" s="151"/>
    </row>
    <row r="284" spans="1:15" ht="21.75" customHeight="1" x14ac:dyDescent="0.35">
      <c r="A284" s="140" t="str">
        <f>+'(1)กรอกข้อมูล'!H241</f>
        <v>-</v>
      </c>
      <c r="B284" s="22" t="s">
        <v>116</v>
      </c>
      <c r="C284" s="77" t="s">
        <v>114</v>
      </c>
      <c r="D284" s="82">
        <f>+'(1)กรอกข้อมูล'!D240</f>
        <v>0</v>
      </c>
      <c r="E284" s="78" t="s">
        <v>113</v>
      </c>
      <c r="F284" s="82">
        <f>+'(1)กรอกข้อมูล'!F240</f>
        <v>0</v>
      </c>
      <c r="G284" s="23" t="s">
        <v>68</v>
      </c>
      <c r="H284" s="47">
        <f>+'(1)กรอกข้อมูล'!H240</f>
        <v>0</v>
      </c>
      <c r="I284" s="21"/>
      <c r="K284" s="151"/>
      <c r="L284" s="151"/>
      <c r="M284" s="157"/>
      <c r="N284" s="151"/>
      <c r="O284" s="151"/>
    </row>
    <row r="285" spans="1:15" ht="21.75" customHeight="1" x14ac:dyDescent="0.35">
      <c r="A285" s="140" t="str">
        <f>+'(1)กรอกข้อมูล'!H243</f>
        <v>-</v>
      </c>
      <c r="B285" s="22" t="s">
        <v>116</v>
      </c>
      <c r="C285" s="77" t="s">
        <v>114</v>
      </c>
      <c r="D285" s="82">
        <f>+'(1)กรอกข้อมูล'!D242</f>
        <v>0</v>
      </c>
      <c r="E285" s="78" t="s">
        <v>113</v>
      </c>
      <c r="F285" s="82">
        <f>+'(1)กรอกข้อมูล'!F242</f>
        <v>0</v>
      </c>
      <c r="G285" s="23" t="s">
        <v>68</v>
      </c>
      <c r="H285" s="47">
        <f>+'(1)กรอกข้อมูล'!H242</f>
        <v>0</v>
      </c>
      <c r="I285" s="21"/>
      <c r="K285" s="151"/>
      <c r="L285" s="153">
        <f>L283+M283+N282</f>
        <v>0</v>
      </c>
      <c r="M285" s="157">
        <f>MOD(L285,1440)</f>
        <v>0</v>
      </c>
      <c r="N285" s="151">
        <f>MOD(M285,60)</f>
        <v>0</v>
      </c>
      <c r="O285" s="151"/>
    </row>
    <row r="286" spans="1:15" ht="21.75" customHeight="1" x14ac:dyDescent="0.35">
      <c r="A286" s="140" t="str">
        <f>+'(1)กรอกข้อมูล'!H245</f>
        <v>-</v>
      </c>
      <c r="B286" s="22" t="s">
        <v>116</v>
      </c>
      <c r="C286" s="77" t="s">
        <v>114</v>
      </c>
      <c r="D286" s="82">
        <f>+'(1)กรอกข้อมูล'!D244</f>
        <v>0</v>
      </c>
      <c r="E286" s="78" t="s">
        <v>113</v>
      </c>
      <c r="F286" s="82">
        <f>+'(1)กรอกข้อมูล'!F244</f>
        <v>0</v>
      </c>
      <c r="G286" s="23" t="s">
        <v>68</v>
      </c>
      <c r="H286" s="47">
        <f>+'(1)กรอกข้อมูล'!H244</f>
        <v>0</v>
      </c>
      <c r="I286" s="21"/>
      <c r="K286" s="151"/>
      <c r="L286" s="151">
        <f>L285-M285</f>
        <v>0</v>
      </c>
      <c r="M286" s="157">
        <f>M285-N285</f>
        <v>0</v>
      </c>
      <c r="N286" s="151"/>
      <c r="O286" s="151"/>
    </row>
    <row r="287" spans="1:15" ht="21.75" customHeight="1" x14ac:dyDescent="0.35">
      <c r="A287" s="140" t="str">
        <f>+'(1)กรอกข้อมูล'!H247</f>
        <v>-</v>
      </c>
      <c r="B287" s="22" t="s">
        <v>116</v>
      </c>
      <c r="C287" s="77" t="s">
        <v>114</v>
      </c>
      <c r="D287" s="82">
        <f>+'(1)กรอกข้อมูล'!D246</f>
        <v>0</v>
      </c>
      <c r="E287" s="78" t="s">
        <v>113</v>
      </c>
      <c r="F287" s="82">
        <f>+'(1)กรอกข้อมูล'!F246</f>
        <v>0</v>
      </c>
      <c r="G287" s="23" t="s">
        <v>68</v>
      </c>
      <c r="H287" s="47">
        <f>+'(1)กรอกข้อมูล'!H246</f>
        <v>0</v>
      </c>
      <c r="I287" s="21"/>
      <c r="K287" s="151"/>
      <c r="L287" s="151">
        <f>L286/1440</f>
        <v>0</v>
      </c>
      <c r="M287" s="157">
        <f>M286/60</f>
        <v>0</v>
      </c>
      <c r="N287" s="151"/>
      <c r="O287" s="151"/>
    </row>
    <row r="288" spans="1:15" ht="21.75" customHeight="1" thickBot="1" x14ac:dyDescent="0.4">
      <c r="A288" s="140" t="str">
        <f>+'(1)กรอกข้อมูล'!H249</f>
        <v>-</v>
      </c>
      <c r="B288" s="22" t="s">
        <v>115</v>
      </c>
      <c r="C288" s="77" t="s">
        <v>114</v>
      </c>
      <c r="D288" s="82">
        <f>+'(1)กรอกข้อมูล'!D248</f>
        <v>0</v>
      </c>
      <c r="E288" s="78" t="s">
        <v>113</v>
      </c>
      <c r="F288" s="82">
        <f>+'(1)กรอกข้อมูล'!F248</f>
        <v>0</v>
      </c>
      <c r="G288" s="23" t="s">
        <v>68</v>
      </c>
      <c r="H288" s="47">
        <f>+'(1)กรอกข้อมูล'!H248</f>
        <v>0</v>
      </c>
      <c r="I288" s="21"/>
      <c r="K288" s="151"/>
      <c r="L288" s="151"/>
      <c r="M288" s="157"/>
      <c r="N288" s="151"/>
      <c r="O288" s="151"/>
    </row>
    <row r="289" spans="1:15" ht="21.75" customHeight="1" x14ac:dyDescent="0.35">
      <c r="A289" s="140" t="str">
        <f>+'(1)กรอกข้อมูล'!H251</f>
        <v>-</v>
      </c>
      <c r="B289" s="22" t="s">
        <v>115</v>
      </c>
      <c r="C289" s="77" t="s">
        <v>114</v>
      </c>
      <c r="D289" s="82">
        <f>+'(1)กรอกข้อมูล'!D250</f>
        <v>0</v>
      </c>
      <c r="E289" s="78" t="s">
        <v>113</v>
      </c>
      <c r="F289" s="82">
        <f>+'(1)กรอกข้อมูล'!F250</f>
        <v>0</v>
      </c>
      <c r="G289" s="23" t="s">
        <v>68</v>
      </c>
      <c r="H289" s="47">
        <f>+'(1)กรอกข้อมูล'!H250</f>
        <v>0</v>
      </c>
      <c r="I289" s="21"/>
      <c r="K289" s="427" t="s">
        <v>100</v>
      </c>
      <c r="L289" s="428"/>
      <c r="M289" s="428"/>
      <c r="N289" s="428"/>
      <c r="O289" s="429"/>
    </row>
    <row r="290" spans="1:15" ht="21.75" customHeight="1" x14ac:dyDescent="0.35">
      <c r="A290" s="141"/>
      <c r="B290" s="19" t="s">
        <v>92</v>
      </c>
      <c r="C290" s="77"/>
      <c r="D290" s="85"/>
      <c r="E290" s="77"/>
      <c r="F290" s="20"/>
      <c r="G290" s="23"/>
      <c r="H290" s="47">
        <f>+'(1)กรอกข้อมูล'!H252</f>
        <v>0</v>
      </c>
      <c r="I290" s="21"/>
      <c r="K290" s="154"/>
      <c r="L290" s="155"/>
      <c r="M290" s="158"/>
      <c r="N290" s="155"/>
      <c r="O290" s="159" t="s">
        <v>101</v>
      </c>
    </row>
    <row r="291" spans="1:15" ht="21.75" customHeight="1" x14ac:dyDescent="0.35">
      <c r="A291" s="142"/>
      <c r="B291" s="22"/>
      <c r="C291" s="78"/>
      <c r="D291" s="23"/>
      <c r="E291" s="78"/>
      <c r="F291" s="23"/>
      <c r="G291" s="23"/>
      <c r="H291" s="48"/>
      <c r="I291" s="21"/>
      <c r="K291" s="463" t="s">
        <v>102</v>
      </c>
      <c r="L291" s="464"/>
      <c r="M291" s="464"/>
      <c r="N291" s="160"/>
      <c r="O291" s="161">
        <v>7</v>
      </c>
    </row>
    <row r="292" spans="1:15" ht="21.75" customHeight="1" x14ac:dyDescent="0.35">
      <c r="A292" s="142"/>
      <c r="B292" s="22"/>
      <c r="C292" s="78"/>
      <c r="D292" s="23"/>
      <c r="E292" s="78"/>
      <c r="F292" s="23"/>
      <c r="G292" s="23"/>
      <c r="H292" s="48"/>
      <c r="I292" s="21"/>
      <c r="K292" s="465" t="s">
        <v>103</v>
      </c>
      <c r="L292" s="466"/>
      <c r="M292" s="466"/>
      <c r="N292" s="160"/>
      <c r="O292" s="161">
        <v>0</v>
      </c>
    </row>
    <row r="293" spans="1:15" ht="21.75" customHeight="1" x14ac:dyDescent="0.35">
      <c r="A293" s="142"/>
      <c r="B293" s="22"/>
      <c r="C293" s="78"/>
      <c r="D293" s="23"/>
      <c r="E293" s="78"/>
      <c r="F293" s="23"/>
      <c r="G293" s="23"/>
      <c r="H293" s="48"/>
      <c r="I293" s="21"/>
      <c r="K293" s="154"/>
      <c r="L293" s="155"/>
      <c r="M293" s="158"/>
      <c r="N293" s="155"/>
      <c r="O293" s="162"/>
    </row>
    <row r="294" spans="1:15" ht="21.75" customHeight="1" x14ac:dyDescent="0.35">
      <c r="A294" s="142"/>
      <c r="B294" s="22"/>
      <c r="C294" s="78"/>
      <c r="D294" s="23"/>
      <c r="E294" s="78"/>
      <c r="F294" s="23"/>
      <c r="G294" s="23"/>
      <c r="H294" s="48"/>
      <c r="I294" s="21"/>
      <c r="K294" s="154"/>
      <c r="L294" s="155"/>
      <c r="M294" s="158"/>
      <c r="N294" s="155"/>
      <c r="O294" s="162"/>
    </row>
    <row r="295" spans="1:15" ht="21.75" customHeight="1" x14ac:dyDescent="0.35">
      <c r="A295" s="142"/>
      <c r="B295" s="22"/>
      <c r="C295" s="78"/>
      <c r="D295" s="23"/>
      <c r="E295" s="78"/>
      <c r="F295" s="23"/>
      <c r="G295" s="23"/>
      <c r="H295" s="48"/>
      <c r="I295" s="21"/>
      <c r="K295" s="154"/>
      <c r="L295" s="467" t="s">
        <v>104</v>
      </c>
      <c r="M295" s="469" t="str">
        <f>L287&amp;"  วัน"</f>
        <v>0  วัน</v>
      </c>
      <c r="N295" s="469"/>
      <c r="O295" s="162"/>
    </row>
    <row r="296" spans="1:15" ht="21.75" customHeight="1" thickBot="1" x14ac:dyDescent="0.4">
      <c r="A296" s="143"/>
      <c r="B296" s="28"/>
      <c r="C296" s="79"/>
      <c r="D296" s="29"/>
      <c r="E296" s="79"/>
      <c r="F296" s="29"/>
      <c r="G296" s="29"/>
      <c r="H296" s="49"/>
      <c r="I296" s="27"/>
      <c r="K296" s="156"/>
      <c r="L296" s="468"/>
      <c r="M296" s="462" t="str">
        <f>M287&amp;"  ชั่วโมง"</f>
        <v>0  ชั่วโมง</v>
      </c>
      <c r="N296" s="462"/>
      <c r="O296" s="163"/>
    </row>
    <row r="297" spans="1:15" ht="21.75" customHeight="1" thickBot="1" x14ac:dyDescent="0.4">
      <c r="A297" s="144"/>
      <c r="B297" s="31" t="s">
        <v>71</v>
      </c>
      <c r="C297" s="26"/>
      <c r="D297" s="76"/>
      <c r="E297" s="26"/>
      <c r="F297" s="76"/>
      <c r="G297" s="30"/>
      <c r="H297" s="42">
        <f>SUM(H280:H296)</f>
        <v>0</v>
      </c>
      <c r="I297" s="18"/>
    </row>
    <row r="299" spans="1:15" ht="21.75" customHeight="1" x14ac:dyDescent="0.35">
      <c r="A299" s="443" t="s">
        <v>72</v>
      </c>
      <c r="B299" s="443"/>
      <c r="C299" s="453" t="str">
        <f>BAHTTEXT(H297)</f>
        <v>ศูนย์บาทถ้วน</v>
      </c>
      <c r="D299" s="453"/>
      <c r="E299" s="70"/>
      <c r="F299" s="70"/>
    </row>
    <row r="300" spans="1:15" ht="21.75" customHeight="1" x14ac:dyDescent="0.35">
      <c r="A300" s="145" t="s">
        <v>10</v>
      </c>
      <c r="B300" s="109">
        <f>+'(1)กรอกข้อมูล'!D20</f>
        <v>0</v>
      </c>
      <c r="C300" s="69"/>
      <c r="D300" s="32"/>
      <c r="E300" s="69"/>
      <c r="F300" s="32"/>
    </row>
    <row r="301" spans="1:15" ht="21.75" customHeight="1" x14ac:dyDescent="0.35">
      <c r="A301" s="145" t="s">
        <v>11</v>
      </c>
      <c r="B301" s="109">
        <f>+'(1)กรอกข้อมูล'!F20</f>
        <v>0</v>
      </c>
      <c r="C301" s="39"/>
      <c r="D301" s="7"/>
      <c r="E301" s="39"/>
      <c r="F301" s="7"/>
    </row>
    <row r="302" spans="1:15" ht="21.75" customHeight="1" x14ac:dyDescent="0.35">
      <c r="A302" s="443" t="s">
        <v>76</v>
      </c>
      <c r="B302" s="443"/>
      <c r="C302" s="443"/>
      <c r="D302" s="443"/>
      <c r="E302" s="443"/>
      <c r="F302" s="443"/>
      <c r="G302" s="443"/>
      <c r="H302" s="443"/>
      <c r="I302" s="443"/>
    </row>
    <row r="303" spans="1:15" ht="21.75" customHeight="1" x14ac:dyDescent="0.35">
      <c r="B303" s="2" t="s">
        <v>73</v>
      </c>
      <c r="D303" s="1" t="s">
        <v>75</v>
      </c>
      <c r="E303" s="43"/>
    </row>
    <row r="304" spans="1:15" ht="21.75" customHeight="1" x14ac:dyDescent="0.35">
      <c r="B304" s="2" t="s">
        <v>38</v>
      </c>
      <c r="C304" s="444">
        <f>+'(1)กรอกข้อมูล'!D20</f>
        <v>0</v>
      </c>
      <c r="D304" s="444"/>
      <c r="E304" s="32" t="s">
        <v>39</v>
      </c>
      <c r="F304" s="32"/>
    </row>
    <row r="305" spans="1:15" ht="21.75" customHeight="1" x14ac:dyDescent="0.35">
      <c r="B305" s="2" t="s">
        <v>11</v>
      </c>
      <c r="C305" s="444">
        <f>+'(1)กรอกข้อมูล'!F20</f>
        <v>0</v>
      </c>
      <c r="D305" s="444"/>
      <c r="E305" s="444"/>
      <c r="F305" s="7"/>
    </row>
    <row r="307" spans="1:15" ht="21.75" customHeight="1" x14ac:dyDescent="0.35">
      <c r="A307" s="145" t="s">
        <v>97</v>
      </c>
      <c r="B307" s="109">
        <f>+'(1)กรอกข้อมูล'!D34</f>
        <v>0</v>
      </c>
      <c r="K307" s="422" t="s">
        <v>160</v>
      </c>
      <c r="L307" s="422"/>
      <c r="M307" s="422"/>
    </row>
    <row r="308" spans="1:15" ht="21.75" customHeight="1" x14ac:dyDescent="0.35">
      <c r="B308" s="50" t="s">
        <v>213</v>
      </c>
      <c r="C308" s="80" t="s">
        <v>8</v>
      </c>
      <c r="D308" s="194">
        <f>+'(2)คำนวณเบี้ยเลี้ยง'!D260</f>
        <v>0</v>
      </c>
      <c r="E308" s="196" t="s">
        <v>16</v>
      </c>
      <c r="F308" s="195">
        <f>+'(2)คำนวณเบี้ยเลี้ยง'!E260</f>
        <v>7</v>
      </c>
      <c r="G308" s="1" t="s">
        <v>70</v>
      </c>
      <c r="K308" s="92" t="s">
        <v>133</v>
      </c>
      <c r="L308" s="164" t="s">
        <v>155</v>
      </c>
      <c r="M308" s="148" t="s">
        <v>134</v>
      </c>
    </row>
    <row r="309" spans="1:15" ht="21.75" customHeight="1" x14ac:dyDescent="0.35">
      <c r="B309" s="50" t="s">
        <v>214</v>
      </c>
      <c r="C309" s="80" t="s">
        <v>8</v>
      </c>
      <c r="D309" s="194">
        <f>+'(2)คำนวณเบี้ยเลี้ยง'!D261</f>
        <v>0</v>
      </c>
      <c r="E309" s="196" t="s">
        <v>16</v>
      </c>
      <c r="F309" s="195">
        <f>+'(2)คำนวณเบี้ยเลี้ยง'!E261</f>
        <v>0</v>
      </c>
      <c r="G309" s="1" t="s">
        <v>70</v>
      </c>
      <c r="K309" s="52">
        <v>80</v>
      </c>
      <c r="L309" s="6"/>
      <c r="M309" s="149">
        <f>+K309*L309</f>
        <v>0</v>
      </c>
      <c r="N309" s="127" t="s">
        <v>188</v>
      </c>
    </row>
    <row r="310" spans="1:15" ht="21.75" customHeight="1" x14ac:dyDescent="0.35">
      <c r="B310" s="2" t="s">
        <v>118</v>
      </c>
      <c r="C310" s="4">
        <v>240</v>
      </c>
      <c r="D310" s="8">
        <f>+'(2)คำนวณเบี้ยเลี้ยง'!C277</f>
        <v>0</v>
      </c>
      <c r="E310" s="1" t="s">
        <v>26</v>
      </c>
      <c r="F310" s="165" t="s">
        <v>117</v>
      </c>
      <c r="G310" s="193"/>
      <c r="K310" s="52">
        <v>160</v>
      </c>
      <c r="L310" s="6">
        <v>3</v>
      </c>
      <c r="M310" s="149">
        <f t="shared" ref="M310:M311" si="7">+K310*L310</f>
        <v>480</v>
      </c>
      <c r="N310" s="127" t="s">
        <v>187</v>
      </c>
    </row>
    <row r="311" spans="1:15" ht="21.75" customHeight="1" x14ac:dyDescent="0.35">
      <c r="B311" s="2" t="s">
        <v>156</v>
      </c>
      <c r="C311" s="4">
        <v>160</v>
      </c>
      <c r="D311" s="8">
        <f>+'(2)คำนวณเบี้ยเลี้ยง'!C276</f>
        <v>0</v>
      </c>
      <c r="E311" s="1" t="s">
        <v>26</v>
      </c>
      <c r="F311" s="197" t="str">
        <f>+'(2)คำนวณเบี้ยเลี้ยง'!C264</f>
        <v>0  วัน</v>
      </c>
      <c r="K311" s="52">
        <v>240</v>
      </c>
      <c r="L311" s="6">
        <v>1</v>
      </c>
      <c r="M311" s="149">
        <f t="shared" si="7"/>
        <v>240</v>
      </c>
      <c r="N311" s="127" t="s">
        <v>186</v>
      </c>
    </row>
    <row r="312" spans="1:15" ht="21.75" customHeight="1" thickBot="1" x14ac:dyDescent="0.4">
      <c r="B312" s="2" t="s">
        <v>156</v>
      </c>
      <c r="C312" s="4">
        <v>80</v>
      </c>
      <c r="D312" s="8">
        <f>+'(2)คำนวณเบี้ยเลี้ยง'!C275</f>
        <v>0</v>
      </c>
      <c r="E312" s="1" t="s">
        <v>26</v>
      </c>
      <c r="F312" s="198" t="str">
        <f>+'(2)คำนวณเบี้ยเลี้ยง'!C265</f>
        <v>0  ชั่วโมง</v>
      </c>
      <c r="K312" s="128"/>
      <c r="L312" s="6"/>
      <c r="M312" s="150">
        <f>SUM(M309:M311)</f>
        <v>720</v>
      </c>
    </row>
    <row r="313" spans="1:15" ht="21.75" customHeight="1" thickTop="1" thickBot="1" x14ac:dyDescent="0.4">
      <c r="C313" s="39"/>
      <c r="D313" s="37">
        <f>+D310+D312+D311</f>
        <v>0</v>
      </c>
      <c r="E313" s="1"/>
    </row>
    <row r="314" spans="1:15" ht="21.75" customHeight="1" thickTop="1" x14ac:dyDescent="0.35">
      <c r="A314" s="470" t="s">
        <v>184</v>
      </c>
      <c r="B314" s="470"/>
      <c r="C314" s="470"/>
      <c r="D314" s="470"/>
      <c r="E314" s="470"/>
      <c r="F314" s="470"/>
      <c r="G314" s="470"/>
      <c r="H314" s="470"/>
      <c r="I314" s="470"/>
      <c r="K314" s="461" t="s">
        <v>193</v>
      </c>
      <c r="L314" s="461"/>
      <c r="M314" s="461"/>
      <c r="N314" s="461"/>
      <c r="O314" s="461"/>
    </row>
    <row r="315" spans="1:15" ht="21.75" customHeight="1" x14ac:dyDescent="0.35">
      <c r="B315" s="357" t="s">
        <v>53</v>
      </c>
      <c r="C315" s="357"/>
      <c r="D315" s="357"/>
      <c r="E315" s="357"/>
      <c r="F315" s="357"/>
      <c r="G315" s="357"/>
      <c r="I315" s="4" t="s">
        <v>54</v>
      </c>
    </row>
    <row r="316" spans="1:15" s="4" customFormat="1" ht="21.75" customHeight="1" x14ac:dyDescent="0.35">
      <c r="A316" s="137" t="s">
        <v>55</v>
      </c>
      <c r="B316" s="4" t="s">
        <v>7</v>
      </c>
      <c r="G316" s="1" t="s">
        <v>56</v>
      </c>
      <c r="H316" s="44"/>
      <c r="K316" s="6"/>
      <c r="L316" s="6"/>
      <c r="M316" s="147"/>
      <c r="N316" s="6"/>
      <c r="O316" s="6"/>
    </row>
    <row r="317" spans="1:15" ht="21.75" customHeight="1" thickBot="1" x14ac:dyDescent="0.4"/>
    <row r="318" spans="1:15" s="4" customFormat="1" ht="21.75" customHeight="1" thickBot="1" x14ac:dyDescent="0.4">
      <c r="A318" s="138" t="s">
        <v>57</v>
      </c>
      <c r="B318" s="25" t="s">
        <v>58</v>
      </c>
      <c r="C318" s="26"/>
      <c r="D318" s="26"/>
      <c r="E318" s="26"/>
      <c r="F318" s="26"/>
      <c r="G318" s="26"/>
      <c r="H318" s="45" t="s">
        <v>59</v>
      </c>
      <c r="I318" s="17" t="s">
        <v>45</v>
      </c>
      <c r="K318" s="151"/>
      <c r="L318" s="151" t="s">
        <v>105</v>
      </c>
      <c r="M318" s="157" t="s">
        <v>106</v>
      </c>
      <c r="N318" s="151"/>
      <c r="O318" s="151"/>
    </row>
    <row r="319" spans="1:15" ht="21.75" customHeight="1" x14ac:dyDescent="0.35">
      <c r="A319" s="139" t="str">
        <f>+'(1)กรอกข้อมูล'!H256</f>
        <v>-</v>
      </c>
      <c r="B319" s="19" t="s">
        <v>115</v>
      </c>
      <c r="C319" s="77" t="s">
        <v>114</v>
      </c>
      <c r="D319" s="85" t="str">
        <f>+'(1)กรอกข้อมูล'!D255</f>
        <v>บ้านพักจังหวัดสตูล</v>
      </c>
      <c r="E319" s="77" t="s">
        <v>113</v>
      </c>
      <c r="F319" s="85">
        <f>+'(1)กรอกข้อมูล'!F255</f>
        <v>0</v>
      </c>
      <c r="G319" s="20" t="s">
        <v>68</v>
      </c>
      <c r="H319" s="46">
        <f>+'(1)กรอกข้อมูล'!H255</f>
        <v>0</v>
      </c>
      <c r="I319" s="24"/>
      <c r="K319" s="151"/>
      <c r="L319" s="152">
        <f>N330</f>
        <v>0</v>
      </c>
      <c r="M319" s="157">
        <f>N331</f>
        <v>0</v>
      </c>
      <c r="N319" s="151"/>
      <c r="O319" s="151"/>
    </row>
    <row r="320" spans="1:15" ht="21.75" customHeight="1" x14ac:dyDescent="0.35">
      <c r="A320" s="140" t="str">
        <f>+'(1)กรอกข้อมูล'!H258</f>
        <v>-</v>
      </c>
      <c r="B320" s="22" t="s">
        <v>115</v>
      </c>
      <c r="C320" s="77" t="s">
        <v>114</v>
      </c>
      <c r="D320" s="82">
        <f>+'(1)กรอกข้อมูล'!D257</f>
        <v>0</v>
      </c>
      <c r="E320" s="78" t="s">
        <v>113</v>
      </c>
      <c r="F320" s="82">
        <f>+'(1)กรอกข้อมูล'!F257</f>
        <v>0</v>
      </c>
      <c r="G320" s="23" t="s">
        <v>68</v>
      </c>
      <c r="H320" s="47">
        <f>+'(1)กรอกข้อมูล'!H257</f>
        <v>0</v>
      </c>
      <c r="I320" s="21"/>
      <c r="K320" s="151"/>
      <c r="L320" s="153"/>
      <c r="M320" s="157"/>
      <c r="N320" s="151"/>
      <c r="O320" s="151"/>
    </row>
    <row r="321" spans="1:15" ht="21.75" customHeight="1" x14ac:dyDescent="0.35">
      <c r="A321" s="140" t="str">
        <f>+'(1)กรอกข้อมูล'!H260</f>
        <v>-</v>
      </c>
      <c r="B321" s="22" t="s">
        <v>116</v>
      </c>
      <c r="C321" s="77" t="s">
        <v>114</v>
      </c>
      <c r="D321" s="82">
        <f>+'(1)กรอกข้อมูล'!D259</f>
        <v>0</v>
      </c>
      <c r="E321" s="78" t="s">
        <v>113</v>
      </c>
      <c r="F321" s="82">
        <f>+'(1)กรอกข้อมูล'!F259</f>
        <v>0</v>
      </c>
      <c r="G321" s="23" t="s">
        <v>68</v>
      </c>
      <c r="H321" s="47">
        <f>+'(1)กรอกข้อมูล'!H259</f>
        <v>0</v>
      </c>
      <c r="I321" s="21"/>
      <c r="K321" s="151"/>
      <c r="L321" s="151">
        <f>DAY(N331-N330)</f>
        <v>0</v>
      </c>
      <c r="M321" s="157">
        <f>HOUR(O331)-HOUR(O330)</f>
        <v>0</v>
      </c>
      <c r="N321" s="153">
        <f>MINUTE(O331)-MINUTE(O330)</f>
        <v>0</v>
      </c>
      <c r="O321" s="151"/>
    </row>
    <row r="322" spans="1:15" ht="21.75" customHeight="1" x14ac:dyDescent="0.35">
      <c r="A322" s="140" t="str">
        <f>+'(1)กรอกข้อมูล'!H262</f>
        <v>-</v>
      </c>
      <c r="B322" s="22" t="s">
        <v>116</v>
      </c>
      <c r="C322" s="77" t="s">
        <v>114</v>
      </c>
      <c r="D322" s="82">
        <f>+'(1)กรอกข้อมูล'!D261</f>
        <v>0</v>
      </c>
      <c r="E322" s="78" t="s">
        <v>113</v>
      </c>
      <c r="F322" s="82">
        <f>+'(1)กรอกข้อมูล'!F261</f>
        <v>0</v>
      </c>
      <c r="G322" s="23" t="s">
        <v>68</v>
      </c>
      <c r="H322" s="47">
        <f>+'(1)กรอกข้อมูล'!H261</f>
        <v>0</v>
      </c>
      <c r="I322" s="21"/>
      <c r="K322" s="151"/>
      <c r="L322" s="151">
        <f>(L321*24)*60</f>
        <v>0</v>
      </c>
      <c r="M322" s="157">
        <f>M321*60</f>
        <v>0</v>
      </c>
      <c r="N322" s="151"/>
      <c r="O322" s="151"/>
    </row>
    <row r="323" spans="1:15" ht="21.75" customHeight="1" x14ac:dyDescent="0.35">
      <c r="A323" s="140" t="str">
        <f>+'(1)กรอกข้อมูล'!H264</f>
        <v>-</v>
      </c>
      <c r="B323" s="22" t="s">
        <v>116</v>
      </c>
      <c r="C323" s="77" t="s">
        <v>114</v>
      </c>
      <c r="D323" s="82">
        <f>+'(1)กรอกข้อมูล'!D263</f>
        <v>0</v>
      </c>
      <c r="E323" s="78" t="s">
        <v>113</v>
      </c>
      <c r="F323" s="82">
        <f>+'(1)กรอกข้อมูล'!F263</f>
        <v>0</v>
      </c>
      <c r="G323" s="23" t="s">
        <v>68</v>
      </c>
      <c r="H323" s="47">
        <f>+'(1)กรอกข้อมูล'!H263</f>
        <v>0</v>
      </c>
      <c r="I323" s="21"/>
      <c r="K323" s="151"/>
      <c r="L323" s="151"/>
      <c r="M323" s="157"/>
      <c r="N323" s="151"/>
      <c r="O323" s="151"/>
    </row>
    <row r="324" spans="1:15" ht="21.75" customHeight="1" x14ac:dyDescent="0.35">
      <c r="A324" s="140" t="str">
        <f>+'(1)กรอกข้อมูล'!H266</f>
        <v>-</v>
      </c>
      <c r="B324" s="22" t="s">
        <v>116</v>
      </c>
      <c r="C324" s="77" t="s">
        <v>114</v>
      </c>
      <c r="D324" s="82">
        <f>+'(1)กรอกข้อมูล'!D265</f>
        <v>0</v>
      </c>
      <c r="E324" s="78" t="s">
        <v>113</v>
      </c>
      <c r="F324" s="82">
        <f>+'(1)กรอกข้อมูล'!F265</f>
        <v>0</v>
      </c>
      <c r="G324" s="23" t="s">
        <v>68</v>
      </c>
      <c r="H324" s="47">
        <f>+'(1)กรอกข้อมูล'!H265</f>
        <v>0</v>
      </c>
      <c r="I324" s="21"/>
      <c r="K324" s="151"/>
      <c r="L324" s="153">
        <f>L322+M322+N321</f>
        <v>0</v>
      </c>
      <c r="M324" s="157">
        <f>MOD(L324,1440)</f>
        <v>0</v>
      </c>
      <c r="N324" s="151">
        <f>MOD(M324,60)</f>
        <v>0</v>
      </c>
      <c r="O324" s="151"/>
    </row>
    <row r="325" spans="1:15" ht="21.75" customHeight="1" x14ac:dyDescent="0.35">
      <c r="A325" s="140" t="str">
        <f>+'(1)กรอกข้อมูล'!H268</f>
        <v>-</v>
      </c>
      <c r="B325" s="22" t="s">
        <v>116</v>
      </c>
      <c r="C325" s="77" t="s">
        <v>114</v>
      </c>
      <c r="D325" s="82">
        <f>+'(1)กรอกข้อมูล'!D267</f>
        <v>0</v>
      </c>
      <c r="E325" s="78" t="s">
        <v>113</v>
      </c>
      <c r="F325" s="82">
        <f>+'(1)กรอกข้อมูล'!F267</f>
        <v>0</v>
      </c>
      <c r="G325" s="23" t="s">
        <v>68</v>
      </c>
      <c r="H325" s="47">
        <f>+'(1)กรอกข้อมูล'!H267</f>
        <v>0</v>
      </c>
      <c r="I325" s="21"/>
      <c r="K325" s="151"/>
      <c r="L325" s="151">
        <f>L324-M324</f>
        <v>0</v>
      </c>
      <c r="M325" s="157">
        <f>M324-N324</f>
        <v>0</v>
      </c>
      <c r="N325" s="151"/>
      <c r="O325" s="151"/>
    </row>
    <row r="326" spans="1:15" ht="21.75" customHeight="1" x14ac:dyDescent="0.35">
      <c r="A326" s="140" t="str">
        <f>+'(1)กรอกข้อมูล'!H270</f>
        <v>-</v>
      </c>
      <c r="B326" s="22" t="s">
        <v>116</v>
      </c>
      <c r="C326" s="77" t="s">
        <v>114</v>
      </c>
      <c r="D326" s="82">
        <f>+'(1)กรอกข้อมูล'!D269</f>
        <v>0</v>
      </c>
      <c r="E326" s="78" t="s">
        <v>113</v>
      </c>
      <c r="F326" s="82">
        <f>+'(1)กรอกข้อมูล'!F269</f>
        <v>0</v>
      </c>
      <c r="G326" s="23" t="s">
        <v>68</v>
      </c>
      <c r="H326" s="47">
        <f>+'(1)กรอกข้อมูล'!H269</f>
        <v>0</v>
      </c>
      <c r="I326" s="21"/>
      <c r="K326" s="151"/>
      <c r="L326" s="151">
        <f>L325/1440</f>
        <v>0</v>
      </c>
      <c r="M326" s="157">
        <f>M325/60</f>
        <v>0</v>
      </c>
      <c r="N326" s="151"/>
      <c r="O326" s="151"/>
    </row>
    <row r="327" spans="1:15" ht="21.75" customHeight="1" thickBot="1" x14ac:dyDescent="0.4">
      <c r="A327" s="140" t="str">
        <f>+'(1)กรอกข้อมูล'!H272</f>
        <v>-</v>
      </c>
      <c r="B327" s="22" t="s">
        <v>115</v>
      </c>
      <c r="C327" s="77" t="s">
        <v>114</v>
      </c>
      <c r="D327" s="82">
        <f>+'(1)กรอกข้อมูล'!D271</f>
        <v>0</v>
      </c>
      <c r="E327" s="78" t="s">
        <v>113</v>
      </c>
      <c r="F327" s="82">
        <f>+'(1)กรอกข้อมูล'!F271</f>
        <v>0</v>
      </c>
      <c r="G327" s="23" t="s">
        <v>68</v>
      </c>
      <c r="H327" s="47">
        <f>+'(1)กรอกข้อมูล'!H271</f>
        <v>0</v>
      </c>
      <c r="I327" s="21"/>
      <c r="K327" s="151"/>
      <c r="L327" s="151"/>
      <c r="M327" s="157"/>
      <c r="N327" s="151"/>
      <c r="O327" s="151"/>
    </row>
    <row r="328" spans="1:15" ht="21.75" customHeight="1" x14ac:dyDescent="0.35">
      <c r="A328" s="140" t="str">
        <f>+'(1)กรอกข้อมูล'!H274</f>
        <v>-</v>
      </c>
      <c r="B328" s="22" t="s">
        <v>115</v>
      </c>
      <c r="C328" s="77" t="s">
        <v>114</v>
      </c>
      <c r="D328" s="82">
        <f>+'(1)กรอกข้อมูล'!D273</f>
        <v>0</v>
      </c>
      <c r="E328" s="78" t="s">
        <v>113</v>
      </c>
      <c r="F328" s="82">
        <f>+'(1)กรอกข้อมูล'!F273</f>
        <v>0</v>
      </c>
      <c r="G328" s="23" t="s">
        <v>68</v>
      </c>
      <c r="H328" s="47">
        <f>+'(1)กรอกข้อมูล'!H273</f>
        <v>0</v>
      </c>
      <c r="I328" s="21"/>
      <c r="K328" s="427" t="s">
        <v>100</v>
      </c>
      <c r="L328" s="428"/>
      <c r="M328" s="428"/>
      <c r="N328" s="428"/>
      <c r="O328" s="429"/>
    </row>
    <row r="329" spans="1:15" ht="21.75" customHeight="1" x14ac:dyDescent="0.35">
      <c r="A329" s="141"/>
      <c r="B329" s="19" t="s">
        <v>92</v>
      </c>
      <c r="C329" s="77"/>
      <c r="D329" s="85"/>
      <c r="E329" s="77"/>
      <c r="F329" s="20"/>
      <c r="G329" s="23"/>
      <c r="H329" s="47">
        <f>+'(1)กรอกข้อมูล'!H275</f>
        <v>0</v>
      </c>
      <c r="I329" s="21"/>
      <c r="K329" s="154"/>
      <c r="L329" s="155"/>
      <c r="M329" s="158"/>
      <c r="N329" s="155"/>
      <c r="O329" s="159" t="s">
        <v>101</v>
      </c>
    </row>
    <row r="330" spans="1:15" ht="21.75" customHeight="1" x14ac:dyDescent="0.35">
      <c r="A330" s="142"/>
      <c r="B330" s="22"/>
      <c r="C330" s="78"/>
      <c r="D330" s="23"/>
      <c r="E330" s="78"/>
      <c r="F330" s="23"/>
      <c r="G330" s="23"/>
      <c r="H330" s="48"/>
      <c r="I330" s="21"/>
      <c r="K330" s="463" t="s">
        <v>102</v>
      </c>
      <c r="L330" s="464"/>
      <c r="M330" s="464"/>
      <c r="N330" s="160"/>
      <c r="O330" s="161">
        <v>7</v>
      </c>
    </row>
    <row r="331" spans="1:15" ht="21.75" customHeight="1" x14ac:dyDescent="0.35">
      <c r="A331" s="142"/>
      <c r="B331" s="22"/>
      <c r="C331" s="78"/>
      <c r="D331" s="23"/>
      <c r="E331" s="78"/>
      <c r="F331" s="23"/>
      <c r="G331" s="23"/>
      <c r="H331" s="48"/>
      <c r="I331" s="21"/>
      <c r="K331" s="465" t="s">
        <v>103</v>
      </c>
      <c r="L331" s="466"/>
      <c r="M331" s="466"/>
      <c r="N331" s="160"/>
      <c r="O331" s="161">
        <v>0</v>
      </c>
    </row>
    <row r="332" spans="1:15" ht="21.75" customHeight="1" x14ac:dyDescent="0.35">
      <c r="A332" s="142"/>
      <c r="B332" s="22"/>
      <c r="C332" s="78"/>
      <c r="D332" s="23"/>
      <c r="E332" s="78"/>
      <c r="F332" s="23"/>
      <c r="G332" s="23"/>
      <c r="H332" s="48"/>
      <c r="I332" s="21"/>
      <c r="K332" s="154"/>
      <c r="L332" s="155"/>
      <c r="M332" s="158"/>
      <c r="N332" s="155"/>
      <c r="O332" s="162"/>
    </row>
    <row r="333" spans="1:15" ht="21.75" customHeight="1" x14ac:dyDescent="0.35">
      <c r="A333" s="142"/>
      <c r="B333" s="22"/>
      <c r="C333" s="78"/>
      <c r="D333" s="23"/>
      <c r="E333" s="78"/>
      <c r="F333" s="23"/>
      <c r="G333" s="23"/>
      <c r="H333" s="48"/>
      <c r="I333" s="21"/>
      <c r="K333" s="154"/>
      <c r="L333" s="155"/>
      <c r="M333" s="158"/>
      <c r="N333" s="155"/>
      <c r="O333" s="162"/>
    </row>
    <row r="334" spans="1:15" ht="21.75" customHeight="1" x14ac:dyDescent="0.35">
      <c r="A334" s="142"/>
      <c r="B334" s="22"/>
      <c r="C334" s="78"/>
      <c r="D334" s="23"/>
      <c r="E334" s="78"/>
      <c r="F334" s="23"/>
      <c r="G334" s="23"/>
      <c r="H334" s="48"/>
      <c r="I334" s="21"/>
      <c r="K334" s="154"/>
      <c r="L334" s="467" t="s">
        <v>104</v>
      </c>
      <c r="M334" s="469" t="str">
        <f>L326&amp;"  วัน"</f>
        <v>0  วัน</v>
      </c>
      <c r="N334" s="469"/>
      <c r="O334" s="162"/>
    </row>
    <row r="335" spans="1:15" ht="21.75" customHeight="1" thickBot="1" x14ac:dyDescent="0.4">
      <c r="A335" s="143"/>
      <c r="B335" s="28"/>
      <c r="C335" s="79"/>
      <c r="D335" s="29"/>
      <c r="E335" s="79"/>
      <c r="F335" s="29"/>
      <c r="G335" s="29"/>
      <c r="H335" s="49"/>
      <c r="I335" s="27"/>
      <c r="K335" s="156"/>
      <c r="L335" s="468"/>
      <c r="M335" s="462" t="str">
        <f>M326&amp;"  ชั่วโมง"</f>
        <v>0  ชั่วโมง</v>
      </c>
      <c r="N335" s="462"/>
      <c r="O335" s="163"/>
    </row>
    <row r="336" spans="1:15" ht="21.75" customHeight="1" thickBot="1" x14ac:dyDescent="0.4">
      <c r="A336" s="144"/>
      <c r="B336" s="31" t="s">
        <v>71</v>
      </c>
      <c r="C336" s="26"/>
      <c r="D336" s="76"/>
      <c r="E336" s="26"/>
      <c r="F336" s="76"/>
      <c r="G336" s="30"/>
      <c r="H336" s="42">
        <f>SUM(H319:H335)</f>
        <v>0</v>
      </c>
      <c r="I336" s="18"/>
    </row>
    <row r="338" spans="1:14" ht="21.75" customHeight="1" x14ac:dyDescent="0.35">
      <c r="A338" s="443" t="s">
        <v>72</v>
      </c>
      <c r="B338" s="443"/>
      <c r="C338" s="453" t="str">
        <f>BAHTTEXT(H336)</f>
        <v>ศูนย์บาทถ้วน</v>
      </c>
      <c r="D338" s="453"/>
      <c r="E338" s="70"/>
      <c r="F338" s="70"/>
    </row>
    <row r="339" spans="1:14" ht="21.75" customHeight="1" x14ac:dyDescent="0.35">
      <c r="A339" s="145" t="s">
        <v>10</v>
      </c>
      <c r="B339" s="109">
        <f>+'(1)กรอกข้อมูล'!D21</f>
        <v>0</v>
      </c>
      <c r="C339" s="69"/>
      <c r="D339" s="32"/>
      <c r="E339" s="69"/>
      <c r="F339" s="32"/>
    </row>
    <row r="340" spans="1:14" ht="21.75" customHeight="1" x14ac:dyDescent="0.35">
      <c r="A340" s="145" t="s">
        <v>11</v>
      </c>
      <c r="B340" s="109">
        <f>+'(1)กรอกข้อมูล'!F21</f>
        <v>0</v>
      </c>
      <c r="C340" s="39"/>
      <c r="D340" s="7"/>
      <c r="E340" s="39"/>
      <c r="F340" s="7"/>
    </row>
    <row r="341" spans="1:14" ht="21.75" customHeight="1" x14ac:dyDescent="0.35">
      <c r="A341" s="443" t="s">
        <v>76</v>
      </c>
      <c r="B341" s="443"/>
      <c r="C341" s="443"/>
      <c r="D341" s="443"/>
      <c r="E341" s="443"/>
      <c r="F341" s="443"/>
      <c r="G341" s="443"/>
      <c r="H341" s="443"/>
      <c r="I341" s="443"/>
    </row>
    <row r="342" spans="1:14" ht="21.75" customHeight="1" x14ac:dyDescent="0.35">
      <c r="B342" s="2" t="s">
        <v>73</v>
      </c>
      <c r="D342" s="1" t="s">
        <v>75</v>
      </c>
      <c r="E342" s="43"/>
    </row>
    <row r="343" spans="1:14" ht="21.75" customHeight="1" x14ac:dyDescent="0.35">
      <c r="B343" s="2" t="s">
        <v>38</v>
      </c>
      <c r="C343" s="444">
        <f>+'(1)กรอกข้อมูล'!D21</f>
        <v>0</v>
      </c>
      <c r="D343" s="444"/>
      <c r="E343" s="32" t="s">
        <v>39</v>
      </c>
      <c r="F343" s="32"/>
    </row>
    <row r="344" spans="1:14" ht="21.75" customHeight="1" x14ac:dyDescent="0.35">
      <c r="B344" s="2" t="s">
        <v>11</v>
      </c>
      <c r="C344" s="444">
        <f>+'(1)กรอกข้อมูล'!F21</f>
        <v>0</v>
      </c>
      <c r="D344" s="444"/>
      <c r="E344" s="444"/>
      <c r="F344" s="7"/>
    </row>
    <row r="346" spans="1:14" ht="21.75" customHeight="1" x14ac:dyDescent="0.35">
      <c r="A346" s="145" t="s">
        <v>97</v>
      </c>
      <c r="B346" s="109">
        <f>+'(1)กรอกข้อมูล'!D35</f>
        <v>0</v>
      </c>
      <c r="K346" s="422" t="s">
        <v>160</v>
      </c>
      <c r="L346" s="422"/>
      <c r="M346" s="422"/>
    </row>
    <row r="347" spans="1:14" ht="21.75" customHeight="1" x14ac:dyDescent="0.35">
      <c r="B347" s="50" t="s">
        <v>213</v>
      </c>
      <c r="C347" s="80" t="s">
        <v>8</v>
      </c>
      <c r="D347" s="194">
        <f>+'(2)คำนวณเบี้ยเลี้ยง'!D296</f>
        <v>0</v>
      </c>
      <c r="E347" s="196" t="s">
        <v>16</v>
      </c>
      <c r="F347" s="195">
        <f>+'(2)คำนวณเบี้ยเลี้ยง'!E296</f>
        <v>7</v>
      </c>
      <c r="G347" s="1" t="s">
        <v>70</v>
      </c>
      <c r="K347" s="92" t="s">
        <v>133</v>
      </c>
      <c r="L347" s="164" t="s">
        <v>155</v>
      </c>
      <c r="M347" s="148" t="s">
        <v>134</v>
      </c>
    </row>
    <row r="348" spans="1:14" ht="21.75" customHeight="1" x14ac:dyDescent="0.35">
      <c r="B348" s="50" t="s">
        <v>214</v>
      </c>
      <c r="C348" s="80" t="s">
        <v>8</v>
      </c>
      <c r="D348" s="194">
        <f>+'(2)คำนวณเบี้ยเลี้ยง'!D297</f>
        <v>0</v>
      </c>
      <c r="E348" s="196" t="s">
        <v>16</v>
      </c>
      <c r="F348" s="195">
        <f>+'(2)คำนวณเบี้ยเลี้ยง'!E297</f>
        <v>0</v>
      </c>
      <c r="G348" s="1" t="s">
        <v>70</v>
      </c>
      <c r="K348" s="52">
        <v>80</v>
      </c>
      <c r="L348" s="6"/>
      <c r="M348" s="149">
        <f>+K348*L348</f>
        <v>0</v>
      </c>
      <c r="N348" s="127" t="s">
        <v>188</v>
      </c>
    </row>
    <row r="349" spans="1:14" ht="21.75" customHeight="1" x14ac:dyDescent="0.35">
      <c r="B349" s="2" t="s">
        <v>118</v>
      </c>
      <c r="C349" s="4">
        <v>240</v>
      </c>
      <c r="D349" s="8">
        <f>+'(2)คำนวณเบี้ยเลี้ยง'!C313</f>
        <v>0</v>
      </c>
      <c r="E349" s="1" t="s">
        <v>26</v>
      </c>
      <c r="F349" s="165" t="s">
        <v>117</v>
      </c>
      <c r="G349" s="193"/>
      <c r="K349" s="52">
        <v>160</v>
      </c>
      <c r="L349" s="6">
        <v>3</v>
      </c>
      <c r="M349" s="149">
        <f t="shared" ref="M349:M350" si="8">+K349*L349</f>
        <v>480</v>
      </c>
      <c r="N349" s="127" t="s">
        <v>187</v>
      </c>
    </row>
    <row r="350" spans="1:14" ht="21.75" customHeight="1" x14ac:dyDescent="0.35">
      <c r="B350" s="2" t="s">
        <v>156</v>
      </c>
      <c r="C350" s="4">
        <v>160</v>
      </c>
      <c r="D350" s="8">
        <f>+'(2)คำนวณเบี้ยเลี้ยง'!C312</f>
        <v>0</v>
      </c>
      <c r="E350" s="1" t="s">
        <v>26</v>
      </c>
      <c r="F350" s="197" t="str">
        <f>+'(2)คำนวณเบี้ยเลี้ยง'!C300</f>
        <v>0  วัน</v>
      </c>
      <c r="K350" s="52">
        <v>240</v>
      </c>
      <c r="L350" s="6">
        <v>1</v>
      </c>
      <c r="M350" s="149">
        <f t="shared" si="8"/>
        <v>240</v>
      </c>
      <c r="N350" s="127" t="s">
        <v>186</v>
      </c>
    </row>
    <row r="351" spans="1:14" ht="21.75" customHeight="1" thickBot="1" x14ac:dyDescent="0.4">
      <c r="B351" s="2" t="s">
        <v>156</v>
      </c>
      <c r="C351" s="4">
        <v>80</v>
      </c>
      <c r="D351" s="8">
        <f>+'(2)คำนวณเบี้ยเลี้ยง'!C311</f>
        <v>0</v>
      </c>
      <c r="E351" s="1" t="s">
        <v>26</v>
      </c>
      <c r="F351" s="198" t="str">
        <f>+'(2)คำนวณเบี้ยเลี้ยง'!C301</f>
        <v>0  ชั่วโมง</v>
      </c>
      <c r="K351" s="128"/>
      <c r="L351" s="6"/>
      <c r="M351" s="150">
        <f>SUM(M348:M350)</f>
        <v>720</v>
      </c>
    </row>
    <row r="352" spans="1:14" ht="21.75" customHeight="1" thickTop="1" thickBot="1" x14ac:dyDescent="0.4">
      <c r="C352" s="39"/>
      <c r="D352" s="37">
        <f>+D349+D351+D350</f>
        <v>0</v>
      </c>
      <c r="E352" s="1"/>
    </row>
    <row r="353" spans="1:15" ht="21.75" customHeight="1" thickTop="1" x14ac:dyDescent="0.35">
      <c r="A353" s="470" t="s">
        <v>185</v>
      </c>
      <c r="B353" s="470"/>
      <c r="C353" s="470"/>
      <c r="D353" s="470"/>
      <c r="E353" s="470"/>
      <c r="F353" s="470"/>
      <c r="G353" s="470"/>
      <c r="H353" s="470"/>
      <c r="I353" s="470"/>
      <c r="K353" s="461" t="s">
        <v>193</v>
      </c>
      <c r="L353" s="461"/>
      <c r="M353" s="461"/>
      <c r="N353" s="461"/>
      <c r="O353" s="461"/>
    </row>
    <row r="354" spans="1:15" ht="21.75" customHeight="1" x14ac:dyDescent="0.35">
      <c r="B354" s="357" t="s">
        <v>53</v>
      </c>
      <c r="C354" s="357"/>
      <c r="D354" s="357"/>
      <c r="E354" s="357"/>
      <c r="F354" s="357"/>
      <c r="G354" s="357"/>
      <c r="I354" s="4" t="s">
        <v>54</v>
      </c>
    </row>
    <row r="355" spans="1:15" s="4" customFormat="1" ht="21.75" customHeight="1" x14ac:dyDescent="0.35">
      <c r="A355" s="137" t="s">
        <v>55</v>
      </c>
      <c r="B355" s="4" t="s">
        <v>7</v>
      </c>
      <c r="G355" s="1" t="s">
        <v>56</v>
      </c>
      <c r="H355" s="44"/>
      <c r="K355" s="6"/>
      <c r="L355" s="6"/>
      <c r="M355" s="147"/>
      <c r="N355" s="6"/>
      <c r="O355" s="6"/>
    </row>
    <row r="356" spans="1:15" ht="21.75" customHeight="1" thickBot="1" x14ac:dyDescent="0.4"/>
    <row r="357" spans="1:15" s="4" customFormat="1" ht="21.75" customHeight="1" thickBot="1" x14ac:dyDescent="0.4">
      <c r="A357" s="138" t="s">
        <v>57</v>
      </c>
      <c r="B357" s="25" t="s">
        <v>58</v>
      </c>
      <c r="C357" s="26"/>
      <c r="D357" s="26"/>
      <c r="E357" s="26"/>
      <c r="F357" s="26"/>
      <c r="G357" s="26"/>
      <c r="H357" s="45" t="s">
        <v>59</v>
      </c>
      <c r="I357" s="17" t="s">
        <v>45</v>
      </c>
      <c r="K357" s="151"/>
      <c r="L357" s="151" t="s">
        <v>105</v>
      </c>
      <c r="M357" s="157" t="s">
        <v>106</v>
      </c>
      <c r="N357" s="151"/>
      <c r="O357" s="151"/>
    </row>
    <row r="358" spans="1:15" ht="21.75" customHeight="1" x14ac:dyDescent="0.35">
      <c r="A358" s="139" t="str">
        <f>+'(1)กรอกข้อมูล'!H279</f>
        <v>-</v>
      </c>
      <c r="B358" s="19" t="s">
        <v>115</v>
      </c>
      <c r="C358" s="77" t="s">
        <v>114</v>
      </c>
      <c r="D358" s="85" t="str">
        <f>+'(1)กรอกข้อมูล'!D278</f>
        <v>บ้านพักจังหวัดสตูล</v>
      </c>
      <c r="E358" s="77" t="s">
        <v>113</v>
      </c>
      <c r="F358" s="85">
        <f>+'(1)กรอกข้อมูล'!F278</f>
        <v>0</v>
      </c>
      <c r="G358" s="20" t="s">
        <v>68</v>
      </c>
      <c r="H358" s="46">
        <f>+'(1)กรอกข้อมูล'!H278</f>
        <v>0</v>
      </c>
      <c r="I358" s="24"/>
      <c r="K358" s="151"/>
      <c r="L358" s="152">
        <f>N369</f>
        <v>0</v>
      </c>
      <c r="M358" s="157">
        <f>N370</f>
        <v>0</v>
      </c>
      <c r="N358" s="151"/>
      <c r="O358" s="151"/>
    </row>
    <row r="359" spans="1:15" ht="21.75" customHeight="1" x14ac:dyDescent="0.35">
      <c r="A359" s="140" t="str">
        <f>+'(1)กรอกข้อมูล'!H281</f>
        <v>-</v>
      </c>
      <c r="B359" s="22" t="s">
        <v>115</v>
      </c>
      <c r="C359" s="77" t="s">
        <v>114</v>
      </c>
      <c r="D359" s="82">
        <f>+'(1)กรอกข้อมูล'!D280</f>
        <v>0</v>
      </c>
      <c r="E359" s="78" t="s">
        <v>113</v>
      </c>
      <c r="F359" s="82">
        <f>+'(1)กรอกข้อมูล'!F280</f>
        <v>0</v>
      </c>
      <c r="G359" s="23" t="s">
        <v>68</v>
      </c>
      <c r="H359" s="47">
        <f>+'(1)กรอกข้อมูล'!H280</f>
        <v>0</v>
      </c>
      <c r="I359" s="21"/>
      <c r="K359" s="151"/>
      <c r="L359" s="153"/>
      <c r="M359" s="157"/>
      <c r="N359" s="151"/>
      <c r="O359" s="151"/>
    </row>
    <row r="360" spans="1:15" ht="21.75" customHeight="1" x14ac:dyDescent="0.35">
      <c r="A360" s="140" t="str">
        <f>+'(1)กรอกข้อมูล'!H283</f>
        <v>-</v>
      </c>
      <c r="B360" s="22" t="s">
        <v>116</v>
      </c>
      <c r="C360" s="77" t="s">
        <v>114</v>
      </c>
      <c r="D360" s="82">
        <f>+'(1)กรอกข้อมูล'!D282</f>
        <v>0</v>
      </c>
      <c r="E360" s="78" t="s">
        <v>113</v>
      </c>
      <c r="F360" s="82">
        <f>+'(1)กรอกข้อมูล'!F282</f>
        <v>0</v>
      </c>
      <c r="G360" s="23" t="s">
        <v>68</v>
      </c>
      <c r="H360" s="47">
        <f>+'(1)กรอกข้อมูล'!H282</f>
        <v>0</v>
      </c>
      <c r="I360" s="21"/>
      <c r="K360" s="151"/>
      <c r="L360" s="151">
        <f>DAY(N370-N369)</f>
        <v>0</v>
      </c>
      <c r="M360" s="157">
        <f>HOUR(O370)-HOUR(O369)</f>
        <v>0</v>
      </c>
      <c r="N360" s="153">
        <f>MINUTE(O370)-MINUTE(O369)</f>
        <v>0</v>
      </c>
      <c r="O360" s="151"/>
    </row>
    <row r="361" spans="1:15" ht="21.75" customHeight="1" x14ac:dyDescent="0.35">
      <c r="A361" s="140" t="str">
        <f>+'(1)กรอกข้อมูล'!H285</f>
        <v>-</v>
      </c>
      <c r="B361" s="22" t="s">
        <v>116</v>
      </c>
      <c r="C361" s="77" t="s">
        <v>114</v>
      </c>
      <c r="D361" s="82">
        <f>+'(1)กรอกข้อมูล'!D284</f>
        <v>0</v>
      </c>
      <c r="E361" s="78" t="s">
        <v>113</v>
      </c>
      <c r="F361" s="82">
        <f>+'(1)กรอกข้อมูล'!F284</f>
        <v>0</v>
      </c>
      <c r="G361" s="23" t="s">
        <v>68</v>
      </c>
      <c r="H361" s="47">
        <f>+'(1)กรอกข้อมูล'!H284</f>
        <v>0</v>
      </c>
      <c r="I361" s="21"/>
      <c r="K361" s="151"/>
      <c r="L361" s="151">
        <f>(L360*24)*60</f>
        <v>0</v>
      </c>
      <c r="M361" s="157">
        <f>M360*60</f>
        <v>0</v>
      </c>
      <c r="N361" s="151"/>
      <c r="O361" s="151"/>
    </row>
    <row r="362" spans="1:15" ht="21.75" customHeight="1" x14ac:dyDescent="0.35">
      <c r="A362" s="140" t="str">
        <f>+'(1)กรอกข้อมูล'!H287</f>
        <v>-</v>
      </c>
      <c r="B362" s="22" t="s">
        <v>116</v>
      </c>
      <c r="C362" s="77" t="s">
        <v>114</v>
      </c>
      <c r="D362" s="82">
        <f>+'(1)กรอกข้อมูล'!D286</f>
        <v>0</v>
      </c>
      <c r="E362" s="78" t="s">
        <v>113</v>
      </c>
      <c r="F362" s="82">
        <f>+'(1)กรอกข้อมูล'!F286</f>
        <v>0</v>
      </c>
      <c r="G362" s="23" t="s">
        <v>68</v>
      </c>
      <c r="H362" s="47">
        <f>+'(1)กรอกข้อมูล'!H286</f>
        <v>0</v>
      </c>
      <c r="I362" s="21"/>
      <c r="K362" s="151"/>
      <c r="L362" s="151"/>
      <c r="M362" s="157"/>
      <c r="N362" s="151"/>
      <c r="O362" s="151"/>
    </row>
    <row r="363" spans="1:15" ht="21.75" customHeight="1" x14ac:dyDescent="0.35">
      <c r="A363" s="140" t="str">
        <f>+'(1)กรอกข้อมูล'!H289</f>
        <v>-</v>
      </c>
      <c r="B363" s="22" t="s">
        <v>116</v>
      </c>
      <c r="C363" s="77" t="s">
        <v>114</v>
      </c>
      <c r="D363" s="82">
        <f>+'(1)กรอกข้อมูล'!D288</f>
        <v>0</v>
      </c>
      <c r="E363" s="78" t="s">
        <v>113</v>
      </c>
      <c r="F363" s="82">
        <f>+'(1)กรอกข้อมูล'!F288</f>
        <v>0</v>
      </c>
      <c r="G363" s="23" t="s">
        <v>68</v>
      </c>
      <c r="H363" s="47">
        <f>+'(1)กรอกข้อมูล'!H288</f>
        <v>0</v>
      </c>
      <c r="I363" s="21"/>
      <c r="K363" s="151"/>
      <c r="L363" s="153">
        <f>L361+M361+N360</f>
        <v>0</v>
      </c>
      <c r="M363" s="157">
        <f>MOD(L363,1440)</f>
        <v>0</v>
      </c>
      <c r="N363" s="151">
        <f>MOD(M363,60)</f>
        <v>0</v>
      </c>
      <c r="O363" s="151"/>
    </row>
    <row r="364" spans="1:15" ht="21.75" customHeight="1" x14ac:dyDescent="0.35">
      <c r="A364" s="140" t="str">
        <f>+'(1)กรอกข้อมูล'!H291</f>
        <v>-</v>
      </c>
      <c r="B364" s="22" t="s">
        <v>116</v>
      </c>
      <c r="C364" s="77" t="s">
        <v>114</v>
      </c>
      <c r="D364" s="82">
        <f>+'(1)กรอกข้อมูล'!D290</f>
        <v>0</v>
      </c>
      <c r="E364" s="78" t="s">
        <v>113</v>
      </c>
      <c r="F364" s="82">
        <f>+'(1)กรอกข้อมูล'!F290</f>
        <v>0</v>
      </c>
      <c r="G364" s="23" t="s">
        <v>68</v>
      </c>
      <c r="H364" s="47">
        <f>+'(1)กรอกข้อมูล'!H290</f>
        <v>0</v>
      </c>
      <c r="I364" s="21"/>
      <c r="K364" s="151"/>
      <c r="L364" s="151">
        <f>L363-M363</f>
        <v>0</v>
      </c>
      <c r="M364" s="157">
        <f>M363-N363</f>
        <v>0</v>
      </c>
      <c r="N364" s="151"/>
      <c r="O364" s="151"/>
    </row>
    <row r="365" spans="1:15" ht="21.75" customHeight="1" x14ac:dyDescent="0.35">
      <c r="A365" s="140" t="str">
        <f>+'(1)กรอกข้อมูล'!H293</f>
        <v>-</v>
      </c>
      <c r="B365" s="22" t="s">
        <v>116</v>
      </c>
      <c r="C365" s="77" t="s">
        <v>114</v>
      </c>
      <c r="D365" s="82">
        <f>+'(1)กรอกข้อมูล'!D292</f>
        <v>0</v>
      </c>
      <c r="E365" s="78" t="s">
        <v>113</v>
      </c>
      <c r="F365" s="82">
        <f>+'(1)กรอกข้อมูล'!F292</f>
        <v>0</v>
      </c>
      <c r="G365" s="23" t="s">
        <v>68</v>
      </c>
      <c r="H365" s="47">
        <f>+'(1)กรอกข้อมูล'!H292</f>
        <v>0</v>
      </c>
      <c r="I365" s="21"/>
      <c r="K365" s="151"/>
      <c r="L365" s="151">
        <f>L364/1440</f>
        <v>0</v>
      </c>
      <c r="M365" s="157">
        <f>M364/60</f>
        <v>0</v>
      </c>
      <c r="N365" s="151"/>
      <c r="O365" s="151"/>
    </row>
    <row r="366" spans="1:15" ht="21.75" customHeight="1" thickBot="1" x14ac:dyDescent="0.4">
      <c r="A366" s="140" t="str">
        <f>+'(1)กรอกข้อมูล'!H295</f>
        <v>-</v>
      </c>
      <c r="B366" s="22" t="s">
        <v>115</v>
      </c>
      <c r="C366" s="77" t="s">
        <v>114</v>
      </c>
      <c r="D366" s="82">
        <f>+'(1)กรอกข้อมูล'!D294</f>
        <v>0</v>
      </c>
      <c r="E366" s="78" t="s">
        <v>113</v>
      </c>
      <c r="F366" s="82">
        <f>+'(1)กรอกข้อมูล'!F294</f>
        <v>0</v>
      </c>
      <c r="G366" s="23" t="s">
        <v>68</v>
      </c>
      <c r="H366" s="47">
        <f>+'(1)กรอกข้อมูล'!H294</f>
        <v>0</v>
      </c>
      <c r="I366" s="21"/>
      <c r="K366" s="151"/>
      <c r="L366" s="151"/>
      <c r="M366" s="157"/>
      <c r="N366" s="151"/>
      <c r="O366" s="151"/>
    </row>
    <row r="367" spans="1:15" ht="21.75" customHeight="1" x14ac:dyDescent="0.35">
      <c r="A367" s="140" t="str">
        <f>+'(1)กรอกข้อมูล'!H297</f>
        <v>-</v>
      </c>
      <c r="B367" s="22" t="s">
        <v>115</v>
      </c>
      <c r="C367" s="77" t="s">
        <v>114</v>
      </c>
      <c r="D367" s="82">
        <f>+'(1)กรอกข้อมูล'!D296</f>
        <v>0</v>
      </c>
      <c r="E367" s="78" t="s">
        <v>113</v>
      </c>
      <c r="F367" s="82">
        <f>+'(1)กรอกข้อมูล'!F296</f>
        <v>0</v>
      </c>
      <c r="G367" s="23" t="s">
        <v>68</v>
      </c>
      <c r="H367" s="47">
        <f>+'(1)กรอกข้อมูล'!H296</f>
        <v>0</v>
      </c>
      <c r="I367" s="21"/>
      <c r="K367" s="427" t="s">
        <v>100</v>
      </c>
      <c r="L367" s="428"/>
      <c r="M367" s="428"/>
      <c r="N367" s="428"/>
      <c r="O367" s="429"/>
    </row>
    <row r="368" spans="1:15" ht="21.75" customHeight="1" x14ac:dyDescent="0.35">
      <c r="A368" s="141"/>
      <c r="B368" s="19" t="s">
        <v>92</v>
      </c>
      <c r="C368" s="77"/>
      <c r="D368" s="85"/>
      <c r="E368" s="77"/>
      <c r="F368" s="20"/>
      <c r="G368" s="23"/>
      <c r="H368" s="47">
        <f>+'(1)กรอกข้อมูล'!H298</f>
        <v>0</v>
      </c>
      <c r="I368" s="21"/>
      <c r="K368" s="154"/>
      <c r="L368" s="155"/>
      <c r="M368" s="158"/>
      <c r="N368" s="155"/>
      <c r="O368" s="159" t="s">
        <v>101</v>
      </c>
    </row>
    <row r="369" spans="1:15" ht="21.75" customHeight="1" x14ac:dyDescent="0.35">
      <c r="A369" s="142"/>
      <c r="B369" s="22"/>
      <c r="C369" s="78"/>
      <c r="D369" s="23"/>
      <c r="E369" s="78"/>
      <c r="F369" s="23"/>
      <c r="G369" s="23"/>
      <c r="H369" s="48"/>
      <c r="I369" s="21"/>
      <c r="K369" s="463" t="s">
        <v>102</v>
      </c>
      <c r="L369" s="464"/>
      <c r="M369" s="464"/>
      <c r="N369" s="160"/>
      <c r="O369" s="161">
        <v>7</v>
      </c>
    </row>
    <row r="370" spans="1:15" ht="21.75" customHeight="1" x14ac:dyDescent="0.35">
      <c r="A370" s="142"/>
      <c r="B370" s="22"/>
      <c r="C370" s="78"/>
      <c r="D370" s="23"/>
      <c r="E370" s="78"/>
      <c r="F370" s="23"/>
      <c r="G370" s="23"/>
      <c r="H370" s="48"/>
      <c r="I370" s="21"/>
      <c r="K370" s="465" t="s">
        <v>103</v>
      </c>
      <c r="L370" s="466"/>
      <c r="M370" s="466"/>
      <c r="N370" s="160"/>
      <c r="O370" s="161">
        <v>0</v>
      </c>
    </row>
    <row r="371" spans="1:15" ht="21.75" customHeight="1" x14ac:dyDescent="0.35">
      <c r="A371" s="142"/>
      <c r="B371" s="22"/>
      <c r="C371" s="78"/>
      <c r="D371" s="23"/>
      <c r="E371" s="78"/>
      <c r="F371" s="23"/>
      <c r="G371" s="23"/>
      <c r="H371" s="48"/>
      <c r="I371" s="21"/>
      <c r="K371" s="154"/>
      <c r="L371" s="155"/>
      <c r="M371" s="158"/>
      <c r="N371" s="155"/>
      <c r="O371" s="162"/>
    </row>
    <row r="372" spans="1:15" ht="21.75" customHeight="1" x14ac:dyDescent="0.35">
      <c r="A372" s="142"/>
      <c r="B372" s="22"/>
      <c r="C372" s="78"/>
      <c r="D372" s="23"/>
      <c r="E372" s="78"/>
      <c r="F372" s="23"/>
      <c r="G372" s="23"/>
      <c r="H372" s="48"/>
      <c r="I372" s="21"/>
      <c r="K372" s="154"/>
      <c r="L372" s="155"/>
      <c r="M372" s="158"/>
      <c r="N372" s="155"/>
      <c r="O372" s="162"/>
    </row>
    <row r="373" spans="1:15" ht="21.75" customHeight="1" x14ac:dyDescent="0.35">
      <c r="A373" s="142"/>
      <c r="B373" s="22"/>
      <c r="C373" s="78"/>
      <c r="D373" s="23"/>
      <c r="E373" s="78"/>
      <c r="F373" s="23"/>
      <c r="G373" s="23"/>
      <c r="H373" s="48"/>
      <c r="I373" s="21"/>
      <c r="K373" s="154"/>
      <c r="L373" s="467" t="s">
        <v>104</v>
      </c>
      <c r="M373" s="469" t="str">
        <f>L365&amp;"  วัน"</f>
        <v>0  วัน</v>
      </c>
      <c r="N373" s="469"/>
      <c r="O373" s="162"/>
    </row>
    <row r="374" spans="1:15" ht="21.75" customHeight="1" thickBot="1" x14ac:dyDescent="0.4">
      <c r="A374" s="143"/>
      <c r="B374" s="28"/>
      <c r="C374" s="79"/>
      <c r="D374" s="29"/>
      <c r="E374" s="79"/>
      <c r="F374" s="29"/>
      <c r="G374" s="29"/>
      <c r="H374" s="49"/>
      <c r="I374" s="27"/>
      <c r="K374" s="156"/>
      <c r="L374" s="468"/>
      <c r="M374" s="462" t="str">
        <f>M365&amp;"  ชั่วโมง"</f>
        <v>0  ชั่วโมง</v>
      </c>
      <c r="N374" s="462"/>
      <c r="O374" s="163"/>
    </row>
    <row r="375" spans="1:15" ht="21.75" customHeight="1" thickBot="1" x14ac:dyDescent="0.4">
      <c r="A375" s="144"/>
      <c r="B375" s="31" t="s">
        <v>71</v>
      </c>
      <c r="C375" s="26"/>
      <c r="D375" s="76"/>
      <c r="E375" s="26"/>
      <c r="F375" s="76"/>
      <c r="G375" s="30"/>
      <c r="H375" s="42">
        <f>SUM(H358:H374)</f>
        <v>0</v>
      </c>
      <c r="I375" s="18"/>
    </row>
    <row r="377" spans="1:15" ht="21.75" customHeight="1" x14ac:dyDescent="0.35">
      <c r="A377" s="443" t="s">
        <v>72</v>
      </c>
      <c r="B377" s="443"/>
      <c r="C377" s="453" t="str">
        <f>BAHTTEXT(H375)</f>
        <v>ศูนย์บาทถ้วน</v>
      </c>
      <c r="D377" s="453"/>
      <c r="E377" s="70"/>
      <c r="F377" s="70"/>
    </row>
    <row r="378" spans="1:15" ht="21.75" customHeight="1" x14ac:dyDescent="0.35">
      <c r="A378" s="145" t="s">
        <v>10</v>
      </c>
      <c r="B378" s="109">
        <f>+'(1)กรอกข้อมูล'!D22</f>
        <v>0</v>
      </c>
      <c r="C378" s="69"/>
      <c r="D378" s="32"/>
      <c r="E378" s="69"/>
      <c r="F378" s="32"/>
    </row>
    <row r="379" spans="1:15" ht="21.75" customHeight="1" x14ac:dyDescent="0.35">
      <c r="A379" s="145" t="s">
        <v>11</v>
      </c>
      <c r="B379" s="109">
        <f>+'(1)กรอกข้อมูล'!F22</f>
        <v>0</v>
      </c>
      <c r="C379" s="39"/>
      <c r="D379" s="7"/>
      <c r="E379" s="39"/>
      <c r="F379" s="7"/>
    </row>
    <row r="380" spans="1:15" ht="21.75" customHeight="1" x14ac:dyDescent="0.35">
      <c r="A380" s="443" t="s">
        <v>76</v>
      </c>
      <c r="B380" s="443"/>
      <c r="C380" s="443"/>
      <c r="D380" s="443"/>
      <c r="E380" s="443"/>
      <c r="F380" s="443"/>
      <c r="G380" s="443"/>
      <c r="H380" s="443"/>
      <c r="I380" s="443"/>
    </row>
    <row r="381" spans="1:15" ht="21.75" customHeight="1" x14ac:dyDescent="0.35">
      <c r="B381" s="2" t="s">
        <v>73</v>
      </c>
      <c r="D381" s="1" t="s">
        <v>75</v>
      </c>
      <c r="E381" s="43"/>
    </row>
    <row r="382" spans="1:15" ht="21.75" customHeight="1" x14ac:dyDescent="0.35">
      <c r="B382" s="2" t="s">
        <v>38</v>
      </c>
      <c r="C382" s="444">
        <f>+'(1)กรอกข้อมูล'!D22</f>
        <v>0</v>
      </c>
      <c r="D382" s="444"/>
      <c r="E382" s="32" t="s">
        <v>39</v>
      </c>
      <c r="F382" s="32"/>
    </row>
    <row r="383" spans="1:15" ht="21.75" customHeight="1" x14ac:dyDescent="0.35">
      <c r="B383" s="2" t="s">
        <v>11</v>
      </c>
      <c r="C383" s="444">
        <f>+'(1)กรอกข้อมูล'!F22</f>
        <v>0</v>
      </c>
      <c r="D383" s="444"/>
      <c r="E383" s="444"/>
      <c r="F383" s="7"/>
    </row>
    <row r="385" spans="1:14" ht="21.75" customHeight="1" x14ac:dyDescent="0.35">
      <c r="A385" s="145" t="s">
        <v>97</v>
      </c>
      <c r="B385" s="109">
        <f>+'(1)กรอกข้อมูล'!D36</f>
        <v>0</v>
      </c>
      <c r="K385" s="422" t="s">
        <v>160</v>
      </c>
      <c r="L385" s="422"/>
      <c r="M385" s="422"/>
    </row>
    <row r="386" spans="1:14" ht="21.75" customHeight="1" x14ac:dyDescent="0.35">
      <c r="B386" s="50" t="s">
        <v>213</v>
      </c>
      <c r="C386" s="80" t="s">
        <v>8</v>
      </c>
      <c r="D386" s="194">
        <f>+'(2)คำนวณเบี้ยเลี้ยง'!D332</f>
        <v>0</v>
      </c>
      <c r="E386" s="196" t="s">
        <v>16</v>
      </c>
      <c r="F386" s="195">
        <f>+'(2)คำนวณเบี้ยเลี้ยง'!E332</f>
        <v>7</v>
      </c>
      <c r="G386" s="1" t="s">
        <v>70</v>
      </c>
      <c r="K386" s="92" t="s">
        <v>133</v>
      </c>
      <c r="L386" s="164" t="s">
        <v>155</v>
      </c>
      <c r="M386" s="148" t="s">
        <v>134</v>
      </c>
    </row>
    <row r="387" spans="1:14" ht="21.75" customHeight="1" x14ac:dyDescent="0.35">
      <c r="B387" s="50" t="s">
        <v>214</v>
      </c>
      <c r="C387" s="80" t="s">
        <v>8</v>
      </c>
      <c r="D387" s="194">
        <f>+'(2)คำนวณเบี้ยเลี้ยง'!D333</f>
        <v>0</v>
      </c>
      <c r="E387" s="196" t="s">
        <v>16</v>
      </c>
      <c r="F387" s="195">
        <f>+'(2)คำนวณเบี้ยเลี้ยง'!E333</f>
        <v>0</v>
      </c>
      <c r="G387" s="1" t="s">
        <v>70</v>
      </c>
      <c r="K387" s="52">
        <v>80</v>
      </c>
      <c r="L387" s="6"/>
      <c r="M387" s="149">
        <f>+K387*L387</f>
        <v>0</v>
      </c>
      <c r="N387" s="127" t="s">
        <v>188</v>
      </c>
    </row>
    <row r="388" spans="1:14" ht="21.75" customHeight="1" x14ac:dyDescent="0.35">
      <c r="B388" s="2" t="s">
        <v>118</v>
      </c>
      <c r="C388" s="4">
        <v>240</v>
      </c>
      <c r="D388" s="8">
        <f>+'(2)คำนวณเบี้ยเลี้ยง'!C348</f>
        <v>0</v>
      </c>
      <c r="E388" s="1" t="s">
        <v>26</v>
      </c>
      <c r="F388" s="165" t="s">
        <v>117</v>
      </c>
      <c r="G388" s="193"/>
      <c r="K388" s="52">
        <v>160</v>
      </c>
      <c r="L388" s="6">
        <v>3</v>
      </c>
      <c r="M388" s="149">
        <f t="shared" ref="M388:M389" si="9">+K388*L388</f>
        <v>480</v>
      </c>
      <c r="N388" s="127" t="s">
        <v>187</v>
      </c>
    </row>
    <row r="389" spans="1:14" ht="21.75" customHeight="1" x14ac:dyDescent="0.35">
      <c r="B389" s="2" t="s">
        <v>156</v>
      </c>
      <c r="C389" s="4">
        <v>160</v>
      </c>
      <c r="D389" s="8">
        <f>+'(2)คำนวณเบี้ยเลี้ยง'!C347</f>
        <v>0</v>
      </c>
      <c r="E389" s="1" t="s">
        <v>26</v>
      </c>
      <c r="F389" s="197" t="str">
        <f>+'(2)คำนวณเบี้ยเลี้ยง'!C336</f>
        <v>0  วัน</v>
      </c>
      <c r="K389" s="52">
        <v>240</v>
      </c>
      <c r="L389" s="6">
        <v>1</v>
      </c>
      <c r="M389" s="149">
        <f t="shared" si="9"/>
        <v>240</v>
      </c>
      <c r="N389" s="127" t="s">
        <v>186</v>
      </c>
    </row>
    <row r="390" spans="1:14" ht="21.75" customHeight="1" thickBot="1" x14ac:dyDescent="0.4">
      <c r="B390" s="2" t="s">
        <v>156</v>
      </c>
      <c r="C390" s="4">
        <v>80</v>
      </c>
      <c r="D390" s="8">
        <f>+'(2)คำนวณเบี้ยเลี้ยง'!C346</f>
        <v>0</v>
      </c>
      <c r="E390" s="1" t="s">
        <v>26</v>
      </c>
      <c r="F390" s="198" t="str">
        <f>+'(2)คำนวณเบี้ยเลี้ยง'!C337</f>
        <v>0  ชั่วโมง</v>
      </c>
      <c r="K390" s="128"/>
      <c r="L390" s="6"/>
      <c r="M390" s="150">
        <f>SUM(M387:M389)</f>
        <v>720</v>
      </c>
    </row>
    <row r="391" spans="1:14" ht="21.75" customHeight="1" thickTop="1" thickBot="1" x14ac:dyDescent="0.4">
      <c r="C391" s="39"/>
      <c r="D391" s="37">
        <f>+D388+D390+D389</f>
        <v>0</v>
      </c>
      <c r="E391" s="1"/>
    </row>
    <row r="392" spans="1:14" ht="21.75" customHeight="1" thickTop="1" x14ac:dyDescent="0.35">
      <c r="D392" s="91"/>
    </row>
  </sheetData>
  <mergeCells count="149">
    <mergeCell ref="K229:M229"/>
    <mergeCell ref="K268:M268"/>
    <mergeCell ref="K307:M307"/>
    <mergeCell ref="K346:M346"/>
    <mergeCell ref="K385:M385"/>
    <mergeCell ref="A380:I380"/>
    <mergeCell ref="C382:D382"/>
    <mergeCell ref="C383:E383"/>
    <mergeCell ref="K367:O367"/>
    <mergeCell ref="K369:M369"/>
    <mergeCell ref="K370:M370"/>
    <mergeCell ref="L373:L374"/>
    <mergeCell ref="M373:N373"/>
    <mergeCell ref="M374:N374"/>
    <mergeCell ref="M335:N335"/>
    <mergeCell ref="B315:G315"/>
    <mergeCell ref="K328:O328"/>
    <mergeCell ref="L295:L296"/>
    <mergeCell ref="M295:N295"/>
    <mergeCell ref="M296:N296"/>
    <mergeCell ref="A302:I302"/>
    <mergeCell ref="C304:D304"/>
    <mergeCell ref="K353:O353"/>
    <mergeCell ref="K330:M330"/>
    <mergeCell ref="A377:B377"/>
    <mergeCell ref="C377:D377"/>
    <mergeCell ref="A260:B260"/>
    <mergeCell ref="C260:D260"/>
    <mergeCell ref="A299:B299"/>
    <mergeCell ref="C299:D299"/>
    <mergeCell ref="A338:B338"/>
    <mergeCell ref="C338:D338"/>
    <mergeCell ref="A221:B221"/>
    <mergeCell ref="C221:D221"/>
    <mergeCell ref="A341:I341"/>
    <mergeCell ref="C343:D343"/>
    <mergeCell ref="C344:E344"/>
    <mergeCell ref="A353:I353"/>
    <mergeCell ref="C305:E305"/>
    <mergeCell ref="B354:G354"/>
    <mergeCell ref="A314:I314"/>
    <mergeCell ref="C266:E266"/>
    <mergeCell ref="A224:I224"/>
    <mergeCell ref="C226:D226"/>
    <mergeCell ref="C227:E227"/>
    <mergeCell ref="K331:M331"/>
    <mergeCell ref="L334:L335"/>
    <mergeCell ref="M334:N334"/>
    <mergeCell ref="A275:I275"/>
    <mergeCell ref="B276:G276"/>
    <mergeCell ref="K289:O289"/>
    <mergeCell ref="K291:M291"/>
    <mergeCell ref="K292:M292"/>
    <mergeCell ref="K314:O314"/>
    <mergeCell ref="A182:B182"/>
    <mergeCell ref="C182:D182"/>
    <mergeCell ref="A158:I158"/>
    <mergeCell ref="B159:G159"/>
    <mergeCell ref="A1:I1"/>
    <mergeCell ref="B42:F42"/>
    <mergeCell ref="B2:F2"/>
    <mergeCell ref="A80:I80"/>
    <mergeCell ref="B81:G81"/>
    <mergeCell ref="A28:I28"/>
    <mergeCell ref="C30:D30"/>
    <mergeCell ref="A119:I119"/>
    <mergeCell ref="A107:I107"/>
    <mergeCell ref="C109:D109"/>
    <mergeCell ref="C110:E110"/>
    <mergeCell ref="A41:I41"/>
    <mergeCell ref="C71:E71"/>
    <mergeCell ref="A68:I68"/>
    <mergeCell ref="C70:D70"/>
    <mergeCell ref="C25:D25"/>
    <mergeCell ref="A25:B25"/>
    <mergeCell ref="K174:M174"/>
    <mergeCell ref="K175:M175"/>
    <mergeCell ref="L178:L179"/>
    <mergeCell ref="M178:N178"/>
    <mergeCell ref="M179:N179"/>
    <mergeCell ref="L139:L140"/>
    <mergeCell ref="M139:N139"/>
    <mergeCell ref="M140:N140"/>
    <mergeCell ref="A146:I146"/>
    <mergeCell ref="C148:D148"/>
    <mergeCell ref="C149:E149"/>
    <mergeCell ref="K151:M151"/>
    <mergeCell ref="A143:B143"/>
    <mergeCell ref="C143:D143"/>
    <mergeCell ref="M22:N22"/>
    <mergeCell ref="K133:O133"/>
    <mergeCell ref="K135:M135"/>
    <mergeCell ref="K136:M136"/>
    <mergeCell ref="L100:L101"/>
    <mergeCell ref="M100:N100"/>
    <mergeCell ref="A65:B65"/>
    <mergeCell ref="C65:D65"/>
    <mergeCell ref="A104:B104"/>
    <mergeCell ref="C104:D104"/>
    <mergeCell ref="K112:M112"/>
    <mergeCell ref="K33:M33"/>
    <mergeCell ref="B120:G120"/>
    <mergeCell ref="K73:M73"/>
    <mergeCell ref="L256:L257"/>
    <mergeCell ref="M256:N256"/>
    <mergeCell ref="M257:N257"/>
    <mergeCell ref="A263:I263"/>
    <mergeCell ref="C265:D265"/>
    <mergeCell ref="A236:I236"/>
    <mergeCell ref="B237:G237"/>
    <mergeCell ref="K250:O250"/>
    <mergeCell ref="K252:M252"/>
    <mergeCell ref="K253:M253"/>
    <mergeCell ref="B198:G198"/>
    <mergeCell ref="K211:O211"/>
    <mergeCell ref="K213:M213"/>
    <mergeCell ref="K214:M214"/>
    <mergeCell ref="L217:L218"/>
    <mergeCell ref="M217:N217"/>
    <mergeCell ref="M218:N218"/>
    <mergeCell ref="A185:I185"/>
    <mergeCell ref="C187:D187"/>
    <mergeCell ref="C188:E188"/>
    <mergeCell ref="A197:I197"/>
    <mergeCell ref="K190:M190"/>
    <mergeCell ref="K1:O1"/>
    <mergeCell ref="K41:O41"/>
    <mergeCell ref="K80:O80"/>
    <mergeCell ref="K119:O119"/>
    <mergeCell ref="K158:O158"/>
    <mergeCell ref="K197:O197"/>
    <mergeCell ref="K236:O236"/>
    <mergeCell ref="K275:O275"/>
    <mergeCell ref="K172:O172"/>
    <mergeCell ref="M101:N101"/>
    <mergeCell ref="K55:O55"/>
    <mergeCell ref="K57:M57"/>
    <mergeCell ref="K58:M58"/>
    <mergeCell ref="L61:L62"/>
    <mergeCell ref="M61:N61"/>
    <mergeCell ref="M62:N62"/>
    <mergeCell ref="K94:O94"/>
    <mergeCell ref="K96:M96"/>
    <mergeCell ref="K97:M97"/>
    <mergeCell ref="K15:O15"/>
    <mergeCell ref="K17:M17"/>
    <mergeCell ref="K18:M18"/>
    <mergeCell ref="L21:L22"/>
    <mergeCell ref="M21:N2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1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10</vt:i4>
      </vt:variant>
    </vt:vector>
  </HeadingPairs>
  <TitlesOfParts>
    <vt:vector size="10" baseType="lpstr">
      <vt:lpstr>โปรแกรมคำนวณค่ารถ</vt:lpstr>
      <vt:lpstr>รายละเอียด</vt:lpstr>
      <vt:lpstr>คำอธิบาย</vt:lpstr>
      <vt:lpstr>(1)กรอกข้อมูล</vt:lpstr>
      <vt:lpstr>(2)คำนวณเบี้ยเลี้ยง</vt:lpstr>
      <vt:lpstr>ส่วนที่ 1</vt:lpstr>
      <vt:lpstr>หน้า 2</vt:lpstr>
      <vt:lpstr>ส่วน2(หมู่คณะ)</vt:lpstr>
      <vt:lpstr>บก 111(ค่าพาหนะ+เบี้ยเลี้ยง)</vt:lpstr>
      <vt:lpstr>ติดกากตั๋ว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acer</cp:lastModifiedBy>
  <cp:lastPrinted>2024-06-19T03:54:10Z</cp:lastPrinted>
  <dcterms:created xsi:type="dcterms:W3CDTF">2019-09-06T03:39:38Z</dcterms:created>
  <dcterms:modified xsi:type="dcterms:W3CDTF">2024-07-11T08:20:45Z</dcterms:modified>
</cp:coreProperties>
</file>